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onta\Desktop\Clientes\rodrigo reyes\Contabilidad  2016\FUT 2016\"/>
    </mc:Choice>
  </mc:AlternateContent>
  <xr:revisionPtr revIDLastSave="0" documentId="13_ncr:1_{E5F4B1EC-2033-4D7E-80AB-5F0FF21AB191}" xr6:coauthVersionLast="46" xr6:coauthVersionMax="46" xr10:uidLastSave="{00000000-0000-0000-0000-000000000000}"/>
  <bookViews>
    <workbookView xWindow="-120" yWindow="-120" windowWidth="29040" windowHeight="15840" activeTab="3" xr2:uid="{00000000-000D-0000-FFFF-FFFF00000000}"/>
  </bookViews>
  <sheets>
    <sheet name="FUT 2014" sheetId="36" r:id="rId1"/>
    <sheet name="FUT 2015" sheetId="35" r:id="rId2"/>
    <sheet name="FUT 2016" sheetId="34" r:id="rId3"/>
    <sheet name="FUT 2017 " sheetId="31" r:id="rId4"/>
    <sheet name="Recuadro N° 6 SP F22 AT 2017" sheetId="33" r:id="rId5"/>
    <sheet name="RECUADRO FUT C.1 SP antiguo" sheetId="22" state="hidden" r:id="rId6"/>
    <sheet name="Sheet1" sheetId="28" state="hidden" r:id="rId7"/>
    <sheet name="RECUADRO FUT C.2 SA antiguo" sheetId="23" state="hidden" r:id="rId8"/>
  </sheets>
  <definedNames>
    <definedName name="_xlnm.Print_Area" localSheetId="3">'FUT 2017 '!$B$1:$O$38</definedName>
    <definedName name="_xlnm.Print_Area" localSheetId="5">'RECUADRO FUT C.1 SP antiguo'!$A$1:$G$46</definedName>
    <definedName name="_xlnm.Print_Area" localSheetId="7">'RECUADRO FUT C.2 SA antiguo'!$A$1:$G$46</definedName>
    <definedName name="_xlnm.Print_Area" localSheetId="4">'Recuadro N° 6 SP F22 AT 2017'!$A$2:$H$60</definedName>
    <definedName name="GVKey">""</definedName>
    <definedName name="INVERSION" localSheetId="0">#REF!</definedName>
    <definedName name="INVERSION" localSheetId="1">#REF!</definedName>
    <definedName name="INVERSION" localSheetId="2">#REF!</definedName>
    <definedName name="INVERSION" localSheetId="4">#REF!</definedName>
    <definedName name="INVERSION">#REF!</definedName>
    <definedName name="operacion" localSheetId="0">#REF!</definedName>
    <definedName name="operacion" localSheetId="1">#REF!</definedName>
    <definedName name="operacion" localSheetId="2">#REF!</definedName>
    <definedName name="operacion" localSheetId="4">#REF!</definedName>
    <definedName name="operacion">#REF!</definedName>
    <definedName name="OPERACION1" localSheetId="0">#REF!</definedName>
    <definedName name="OPERACION1" localSheetId="1">#REF!</definedName>
    <definedName name="OPERACION1" localSheetId="2">#REF!</definedName>
    <definedName name="OPERACION1" localSheetId="4">#REF!</definedName>
    <definedName name="OPERACION1">#REF!</definedName>
    <definedName name="SPSet">"current"</definedName>
    <definedName name="SPWS_WBID">""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35" l="1"/>
  <c r="F7" i="36"/>
  <c r="K22" i="31" l="1"/>
  <c r="E32" i="31" l="1"/>
  <c r="H13" i="31"/>
  <c r="K38" i="31" l="1"/>
  <c r="O38" i="34"/>
  <c r="J13" i="34"/>
  <c r="I13" i="34" s="1"/>
  <c r="N13" i="34" s="1"/>
  <c r="L35" i="35"/>
  <c r="L38" i="35"/>
  <c r="H13" i="35"/>
  <c r="I35" i="36"/>
  <c r="E7" i="36" l="1"/>
  <c r="E8" i="36" s="1"/>
  <c r="E9" i="36" s="1"/>
  <c r="E11" i="36" s="1"/>
  <c r="D34" i="36"/>
  <c r="C34" i="36"/>
  <c r="J17" i="36"/>
  <c r="F17" i="36"/>
  <c r="E17" i="36"/>
  <c r="D17" i="36"/>
  <c r="D8" i="36"/>
  <c r="H6" i="36"/>
  <c r="J22" i="36" s="1"/>
  <c r="K22" i="36" s="1"/>
  <c r="D34" i="35"/>
  <c r="C34" i="35"/>
  <c r="M17" i="35"/>
  <c r="H17" i="35"/>
  <c r="G17" i="35"/>
  <c r="F17" i="35"/>
  <c r="E17" i="35"/>
  <c r="D17" i="35"/>
  <c r="N8" i="35"/>
  <c r="N9" i="35" s="1"/>
  <c r="N11" i="35" s="1"/>
  <c r="H8" i="35"/>
  <c r="H9" i="35" s="1"/>
  <c r="H11" i="35" s="1"/>
  <c r="G8" i="35"/>
  <c r="G9" i="35" s="1"/>
  <c r="G11" i="35" s="1"/>
  <c r="K7" i="35"/>
  <c r="K8" i="35" s="1"/>
  <c r="K9" i="35" s="1"/>
  <c r="K11" i="35" s="1"/>
  <c r="K6" i="35"/>
  <c r="K15" i="35" s="1"/>
  <c r="J6" i="35"/>
  <c r="D34" i="34"/>
  <c r="C34" i="34"/>
  <c r="J32" i="34"/>
  <c r="J31" i="34"/>
  <c r="O35" i="34" s="1"/>
  <c r="R24" i="34"/>
  <c r="O24" i="34"/>
  <c r="M23" i="34"/>
  <c r="R21" i="34"/>
  <c r="N21" i="34" s="1"/>
  <c r="P17" i="34"/>
  <c r="J17" i="34"/>
  <c r="I17" i="34"/>
  <c r="H17" i="34"/>
  <c r="G17" i="34"/>
  <c r="F17" i="34"/>
  <c r="E17" i="34"/>
  <c r="D17" i="34"/>
  <c r="R15" i="34"/>
  <c r="N15" i="34"/>
  <c r="S14" i="34"/>
  <c r="O14" i="34"/>
  <c r="R13" i="34"/>
  <c r="O10" i="34"/>
  <c r="D10" i="34"/>
  <c r="J8" i="34"/>
  <c r="J9" i="34" s="1"/>
  <c r="J11" i="34" s="1"/>
  <c r="I8" i="34"/>
  <c r="I9" i="34" s="1"/>
  <c r="I11" i="34" s="1"/>
  <c r="H8" i="34"/>
  <c r="H9" i="34" s="1"/>
  <c r="G8" i="34"/>
  <c r="G9" i="34" s="1"/>
  <c r="G11" i="34" s="1"/>
  <c r="F8" i="34"/>
  <c r="F9" i="34" s="1"/>
  <c r="F11" i="34" s="1"/>
  <c r="E8" i="34"/>
  <c r="E9" i="34" s="1"/>
  <c r="E11" i="34" s="1"/>
  <c r="R7" i="34"/>
  <c r="N7" i="34" s="1"/>
  <c r="N8" i="34" s="1"/>
  <c r="N9" i="34" s="1"/>
  <c r="N11" i="34" s="1"/>
  <c r="D7" i="34"/>
  <c r="D8" i="34" s="1"/>
  <c r="M6" i="34"/>
  <c r="L6" i="34"/>
  <c r="L21" i="34" s="1"/>
  <c r="D7" i="31"/>
  <c r="D8" i="31" s="1"/>
  <c r="E17" i="31"/>
  <c r="F17" i="31"/>
  <c r="G17" i="31"/>
  <c r="H17" i="31"/>
  <c r="G19" i="34" l="1"/>
  <c r="O36" i="34"/>
  <c r="H11" i="34"/>
  <c r="H19" i="34" s="1"/>
  <c r="O37" i="34"/>
  <c r="H22" i="36"/>
  <c r="I22" i="36" s="1"/>
  <c r="E19" i="34"/>
  <c r="I19" i="34"/>
  <c r="Q13" i="34"/>
  <c r="M13" i="34" s="1"/>
  <c r="M7" i="34"/>
  <c r="M8" i="34" s="1"/>
  <c r="M9" i="34" s="1"/>
  <c r="M11" i="34" s="1"/>
  <c r="Q7" i="34"/>
  <c r="Q8" i="34" s="1"/>
  <c r="Q9" i="34" s="1"/>
  <c r="Q11" i="34" s="1"/>
  <c r="N21" i="35"/>
  <c r="L31" i="35" s="1"/>
  <c r="F8" i="36"/>
  <c r="F9" i="36" s="1"/>
  <c r="F11" i="36" s="1"/>
  <c r="F19" i="36" s="1"/>
  <c r="F26" i="36" s="1"/>
  <c r="K21" i="35"/>
  <c r="P7" i="34"/>
  <c r="S7" i="34" s="1"/>
  <c r="P21" i="34"/>
  <c r="F19" i="34"/>
  <c r="F26" i="34" s="1"/>
  <c r="J19" i="34"/>
  <c r="J26" i="34" s="1"/>
  <c r="O33" i="34" s="1"/>
  <c r="R8" i="34"/>
  <c r="R9" i="34" s="1"/>
  <c r="R11" i="34" s="1"/>
  <c r="O15" i="34"/>
  <c r="S15" i="34"/>
  <c r="N17" i="34"/>
  <c r="N19" i="34" s="1"/>
  <c r="S21" i="34"/>
  <c r="H19" i="35"/>
  <c r="H26" i="35" s="1"/>
  <c r="L33" i="35" s="1"/>
  <c r="G19" i="35"/>
  <c r="G26" i="35" s="1"/>
  <c r="L32" i="35" s="1"/>
  <c r="N13" i="35"/>
  <c r="E19" i="36"/>
  <c r="E26" i="36" s="1"/>
  <c r="K28" i="36" s="1"/>
  <c r="J7" i="36"/>
  <c r="H7" i="36" s="1"/>
  <c r="D9" i="36"/>
  <c r="D11" i="36" s="1"/>
  <c r="D19" i="36" s="1"/>
  <c r="D26" i="36" s="1"/>
  <c r="H17" i="36"/>
  <c r="J15" i="35"/>
  <c r="J17" i="35" s="1"/>
  <c r="N17" i="35"/>
  <c r="N19" i="35" s="1"/>
  <c r="E26" i="34"/>
  <c r="O23" i="34"/>
  <c r="L23" i="34"/>
  <c r="J34" i="34"/>
  <c r="D9" i="34"/>
  <c r="D11" i="34" s="1"/>
  <c r="D19" i="34" s="1"/>
  <c r="D26" i="34" s="1"/>
  <c r="R17" i="34"/>
  <c r="M15" i="34"/>
  <c r="O21" i="34"/>
  <c r="M21" i="34" s="1"/>
  <c r="L15" i="34"/>
  <c r="L17" i="34" s="1"/>
  <c r="E7" i="35" l="1"/>
  <c r="I32" i="36"/>
  <c r="Q17" i="34"/>
  <c r="Q19" i="34" s="1"/>
  <c r="I33" i="36"/>
  <c r="F7" i="35"/>
  <c r="F8" i="35" s="1"/>
  <c r="F9" i="35" s="1"/>
  <c r="M17" i="34"/>
  <c r="L30" i="35"/>
  <c r="N26" i="35"/>
  <c r="L34" i="35" s="1"/>
  <c r="K13" i="35"/>
  <c r="O13" i="35"/>
  <c r="H22" i="34"/>
  <c r="H26" i="34" s="1"/>
  <c r="G22" i="34"/>
  <c r="S23" i="34"/>
  <c r="P8" i="34"/>
  <c r="S8" i="34" s="1"/>
  <c r="L7" i="34"/>
  <c r="L8" i="34" s="1"/>
  <c r="O8" i="34" s="1"/>
  <c r="M19" i="34"/>
  <c r="R19" i="34"/>
  <c r="K7" i="36"/>
  <c r="J8" i="36"/>
  <c r="K8" i="36" s="1"/>
  <c r="I17" i="36"/>
  <c r="H8" i="36"/>
  <c r="I8" i="36" s="1"/>
  <c r="I7" i="36"/>
  <c r="I31" i="36"/>
  <c r="O13" i="34"/>
  <c r="O17" i="34" s="1"/>
  <c r="O7" i="34"/>
  <c r="P9" i="34"/>
  <c r="P11" i="34" s="1"/>
  <c r="P19" i="34" s="1"/>
  <c r="P26" i="34" s="1"/>
  <c r="R22" i="34"/>
  <c r="N22" i="34"/>
  <c r="S13" i="34"/>
  <c r="S9" i="34"/>
  <c r="S11" i="34" s="1"/>
  <c r="O29" i="34" s="1"/>
  <c r="I26" i="34"/>
  <c r="O32" i="34" s="1"/>
  <c r="H9" i="36" l="1"/>
  <c r="H11" i="36" s="1"/>
  <c r="H19" i="36" s="1"/>
  <c r="M22" i="34"/>
  <c r="O22" i="34" s="1"/>
  <c r="Q22" i="34"/>
  <c r="S22" i="34" s="1"/>
  <c r="O31" i="34" s="1"/>
  <c r="G26" i="34"/>
  <c r="S28" i="34" s="1"/>
  <c r="K17" i="35"/>
  <c r="K19" i="35" s="1"/>
  <c r="K26" i="35" s="1"/>
  <c r="L13" i="35"/>
  <c r="L17" i="35" s="1"/>
  <c r="F11" i="35"/>
  <c r="F19" i="35" s="1"/>
  <c r="L37" i="35"/>
  <c r="E8" i="35"/>
  <c r="E9" i="35" s="1"/>
  <c r="D7" i="35"/>
  <c r="D8" i="35" s="1"/>
  <c r="D9" i="35" s="1"/>
  <c r="D11" i="35" s="1"/>
  <c r="D19" i="35" s="1"/>
  <c r="D26" i="35" s="1"/>
  <c r="M7" i="35"/>
  <c r="L9" i="34"/>
  <c r="L11" i="34" s="1"/>
  <c r="L19" i="34" s="1"/>
  <c r="K9" i="36"/>
  <c r="K11" i="36" s="1"/>
  <c r="J9" i="36"/>
  <c r="J11" i="36" s="1"/>
  <c r="J19" i="36" s="1"/>
  <c r="K17" i="36"/>
  <c r="I19" i="36"/>
  <c r="I26" i="36" s="1"/>
  <c r="H26" i="36"/>
  <c r="I9" i="36"/>
  <c r="I11" i="36" s="1"/>
  <c r="O17" i="35"/>
  <c r="S17" i="34"/>
  <c r="O30" i="34" s="1"/>
  <c r="N26" i="34"/>
  <c r="O19" i="34"/>
  <c r="O26" i="34" s="1"/>
  <c r="L26" i="34"/>
  <c r="S19" i="34"/>
  <c r="O9" i="34"/>
  <c r="O11" i="34" s="1"/>
  <c r="R26" i="34"/>
  <c r="S26" i="34" l="1"/>
  <c r="O34" i="34" s="1"/>
  <c r="Q26" i="34"/>
  <c r="J7" i="35"/>
  <c r="M8" i="35"/>
  <c r="O7" i="35"/>
  <c r="F26" i="35"/>
  <c r="F21" i="35"/>
  <c r="K19" i="36"/>
  <c r="J26" i="36"/>
  <c r="E11" i="35"/>
  <c r="E19" i="35" s="1"/>
  <c r="L36" i="35"/>
  <c r="M26" i="34"/>
  <c r="E21" i="35" l="1"/>
  <c r="K26" i="36"/>
  <c r="I34" i="36" s="1"/>
  <c r="I30" i="36"/>
  <c r="O8" i="35"/>
  <c r="O9" i="35" s="1"/>
  <c r="O11" i="35" s="1"/>
  <c r="M9" i="35"/>
  <c r="J8" i="35"/>
  <c r="L7" i="35"/>
  <c r="M11" i="35" l="1"/>
  <c r="M19" i="35" s="1"/>
  <c r="L29" i="35"/>
  <c r="M21" i="35"/>
  <c r="O21" i="35" s="1"/>
  <c r="J21" i="35"/>
  <c r="L21" i="35" s="1"/>
  <c r="E26" i="35"/>
  <c r="O28" i="35" s="1"/>
  <c r="L8" i="35"/>
  <c r="L9" i="35" s="1"/>
  <c r="L11" i="35" s="1"/>
  <c r="J9" i="35"/>
  <c r="J11" i="35" s="1"/>
  <c r="J19" i="35" s="1"/>
  <c r="G9" i="31"/>
  <c r="G11" i="31" s="1"/>
  <c r="G19" i="31" s="1"/>
  <c r="G22" i="31" s="1"/>
  <c r="H9" i="31"/>
  <c r="H11" i="31" s="1"/>
  <c r="H19" i="31" s="1"/>
  <c r="J26" i="35" l="1"/>
  <c r="L19" i="35"/>
  <c r="L26" i="35" s="1"/>
  <c r="O19" i="35"/>
  <c r="O26" i="35" s="1"/>
  <c r="M26" i="35"/>
  <c r="N21" i="31"/>
  <c r="M7" i="31"/>
  <c r="J7" i="31" l="1"/>
  <c r="M8" i="31"/>
  <c r="M9" i="31" s="1"/>
  <c r="K21" i="31"/>
  <c r="M11" i="31" l="1"/>
  <c r="K29" i="31"/>
  <c r="K6" i="31"/>
  <c r="N22" i="31" s="1"/>
  <c r="E36" i="33"/>
  <c r="K13" i="31" l="1"/>
  <c r="L13" i="31" s="1"/>
  <c r="N13" i="31"/>
  <c r="K7" i="31"/>
  <c r="K15" i="31"/>
  <c r="K23" i="31"/>
  <c r="K17" i="31" l="1"/>
  <c r="N7" i="31" l="1"/>
  <c r="L10" i="31" l="1"/>
  <c r="B59" i="33" l="1"/>
  <c r="E54" i="33"/>
  <c r="E15" i="33"/>
  <c r="L14" i="31" l="1"/>
  <c r="O14" i="31"/>
  <c r="C34" i="31"/>
  <c r="G32" i="31"/>
  <c r="K35" i="31" s="1"/>
  <c r="N15" i="31" l="1"/>
  <c r="J15" i="31"/>
  <c r="M15" i="31"/>
  <c r="D17" i="31"/>
  <c r="H26" i="31"/>
  <c r="K33" i="31" s="1"/>
  <c r="E32" i="33" s="1"/>
  <c r="D10" i="31"/>
  <c r="E19" i="33" s="1"/>
  <c r="J23" i="31"/>
  <c r="L23" i="31" s="1"/>
  <c r="F34" i="31"/>
  <c r="E34" i="31"/>
  <c r="M13" i="31" l="1"/>
  <c r="O13" i="31" s="1"/>
  <c r="J17" i="31"/>
  <c r="L15" i="31"/>
  <c r="O15" i="31"/>
  <c r="M17" i="31"/>
  <c r="M19" i="31" s="1"/>
  <c r="M23" i="31"/>
  <c r="O23" i="31" s="1"/>
  <c r="G34" i="31"/>
  <c r="L17" i="31" l="1"/>
  <c r="O17" i="31"/>
  <c r="N17" i="31"/>
  <c r="K30" i="31" s="1"/>
  <c r="G26" i="31"/>
  <c r="M24" i="31" l="1"/>
  <c r="L24" i="31" l="1"/>
  <c r="N8" i="31" l="1"/>
  <c r="N9" i="31" s="1"/>
  <c r="N11" i="31" s="1"/>
  <c r="N19" i="31" s="1"/>
  <c r="N26" i="31" s="1"/>
  <c r="K8" i="31"/>
  <c r="E8" i="31"/>
  <c r="E9" i="31" s="1"/>
  <c r="J8" i="31"/>
  <c r="J9" i="31" s="1"/>
  <c r="J11" i="31" s="1"/>
  <c r="J19" i="31" s="1"/>
  <c r="F8" i="31"/>
  <c r="F9" i="31" s="1"/>
  <c r="F11" i="31" l="1"/>
  <c r="F19" i="31" s="1"/>
  <c r="F22" i="31" s="1"/>
  <c r="K37" i="31"/>
  <c r="E11" i="31"/>
  <c r="E19" i="31" s="1"/>
  <c r="E22" i="31" s="1"/>
  <c r="M22" i="31" s="1"/>
  <c r="O22" i="31" s="1"/>
  <c r="K31" i="31" s="1"/>
  <c r="E39" i="33" s="1"/>
  <c r="K36" i="31"/>
  <c r="K9" i="31"/>
  <c r="K11" i="31" s="1"/>
  <c r="K19" i="31" s="1"/>
  <c r="K26" i="31" s="1"/>
  <c r="E12" i="33"/>
  <c r="J22" i="31" l="1"/>
  <c r="L22" i="31" s="1"/>
  <c r="E10" i="33"/>
  <c r="F26" i="31"/>
  <c r="E26" i="31"/>
  <c r="N28" i="31" s="1"/>
  <c r="M21" i="31" l="1"/>
  <c r="M26" i="31" s="1"/>
  <c r="E29" i="33"/>
  <c r="G30" i="33" s="1"/>
  <c r="C2" i="22"/>
  <c r="C1" i="22"/>
  <c r="J21" i="31" l="1"/>
  <c r="J26" i="31" s="1"/>
  <c r="O21" i="31"/>
  <c r="L21" i="31"/>
  <c r="B1" i="23"/>
  <c r="B2" i="23"/>
  <c r="E10" i="23" l="1"/>
  <c r="E13" i="23"/>
  <c r="E14" i="23" l="1"/>
  <c r="E10" i="22"/>
  <c r="E8" i="22"/>
  <c r="E7" i="22" l="1"/>
  <c r="E25" i="22"/>
  <c r="E30" i="22"/>
  <c r="E27" i="22" l="1"/>
  <c r="E30" i="23"/>
  <c r="E8" i="23"/>
  <c r="E29" i="22" l="1"/>
  <c r="E27" i="23"/>
  <c r="E13" i="22" l="1"/>
  <c r="E26" i="22" l="1"/>
  <c r="E14" i="22"/>
  <c r="H17" i="22" s="1"/>
  <c r="E32" i="22" l="1"/>
  <c r="E34" i="22" s="1"/>
  <c r="E7" i="23" l="1"/>
  <c r="E29" i="23" l="1"/>
  <c r="E32" i="23" l="1"/>
  <c r="E34" i="23" s="1"/>
  <c r="E25" i="23" l="1"/>
  <c r="E26" i="23" l="1"/>
  <c r="D9" i="31" l="1"/>
  <c r="D11" i="31" s="1"/>
  <c r="D19" i="31" s="1"/>
  <c r="D26" i="31" s="1"/>
  <c r="O8" i="31" l="1"/>
  <c r="O7" i="31"/>
  <c r="O9" i="31" l="1"/>
  <c r="O19" i="31"/>
  <c r="O26" i="31" s="1"/>
  <c r="K34" i="31" s="1"/>
  <c r="E41" i="33" s="1"/>
  <c r="L8" i="31"/>
  <c r="L7" i="31"/>
  <c r="O11" i="31" l="1"/>
  <c r="E34" i="33"/>
  <c r="L9" i="31"/>
  <c r="L11" i="31" s="1"/>
  <c r="L19" i="31"/>
  <c r="L26" i="31" s="1"/>
  <c r="G41" i="33" l="1"/>
  <c r="H41" i="33"/>
</calcChain>
</file>

<file path=xl/sharedStrings.xml><?xml version="1.0" encoding="utf-8"?>
<sst xmlns="http://schemas.openxmlformats.org/spreadsheetml/2006/main" count="490" uniqueCount="170">
  <si>
    <t>Detalle</t>
  </si>
  <si>
    <t>REMANENTE DEPURADO</t>
  </si>
  <si>
    <t>RLI DEPURADA DE GR</t>
  </si>
  <si>
    <t>SUB-TOTAL ANTES DE RETIROS</t>
  </si>
  <si>
    <t>=</t>
  </si>
  <si>
    <t>+</t>
  </si>
  <si>
    <t>-</t>
  </si>
  <si>
    <t>*</t>
  </si>
  <si>
    <t>RECUADRO N° 6: DATOS DEL FUT</t>
  </si>
  <si>
    <t>Saldo rentas e ingresos al 31.12.83</t>
  </si>
  <si>
    <t>Remanente FUT ejercicio anterior con crédito</t>
  </si>
  <si>
    <t>Remanente FUT ejercicio anterior sin crédito</t>
  </si>
  <si>
    <t>Saldo negativo ejercicio anterior</t>
  </si>
  <si>
    <t>R.L.I. 1ª Categoría del ejercicio</t>
  </si>
  <si>
    <t>Rentas Exentas de Impuesto de Primera Categoría (Art. 14 quáter y Art. 40 N° 7).</t>
  </si>
  <si>
    <t>Pérdida Tributaria 1ª Categoría del ejercicio</t>
  </si>
  <si>
    <t>Gastos Rechazados  afectos al Art.21</t>
  </si>
  <si>
    <t>Gastos Rechazados  no gravados con el Art.21</t>
  </si>
  <si>
    <t>Inversiones recibidas en el ejercicio ( Art.14 )</t>
  </si>
  <si>
    <t>Diferencia entre depreciación acelerada y normal</t>
  </si>
  <si>
    <t>Dividendos y retiros recibidos, participaciones en contabilidad simplificada y otras provenientes de otras empresas</t>
  </si>
  <si>
    <t>FUT devengado recibido de sociedades de personas</t>
  </si>
  <si>
    <t>FUT devengado traspasado a empresas o sociedades de personas</t>
  </si>
  <si>
    <t>Reposición Pérdida Tributaria</t>
  </si>
  <si>
    <t>Rentas presuntas o participación en rentas presuntas</t>
  </si>
  <si>
    <t>Otras Partidas que se agregan</t>
  </si>
  <si>
    <t>Saldo FUT traspasado a sociedad que nace por división</t>
  </si>
  <si>
    <t>Partidas que se deducen (Retiros presuntos,etc.)</t>
  </si>
  <si>
    <t>Retiros o Distrib. Imputados al FUT en el ejercicio</t>
  </si>
  <si>
    <t>Remanente FUT para el Ejerc. Sgte., con crédito</t>
  </si>
  <si>
    <t>Remanente FUT para el Ejerc. Sgte., sin crédito</t>
  </si>
  <si>
    <t>Saldo negativo para el ejercicio siguiente</t>
  </si>
  <si>
    <t>Remanente Crédito Impto 1ª Categ. ejercicio anterior</t>
  </si>
  <si>
    <t>Crédito Impto. 1ª Categ. del Ejercicio</t>
  </si>
  <si>
    <t>Crédito Impto. 1ª Categ. de FUT devengado recibido de sociedades de personas</t>
  </si>
  <si>
    <t>Crédito Impto. 1ª Categ. Utilizado en el ejercicio</t>
  </si>
  <si>
    <t>Crédito Impto. 1° Categ. informado en el ejercicio sin derecho a devolución</t>
  </si>
  <si>
    <t>Remanente Crédito Impuesto 1° Categ. ejercicio siguiente</t>
  </si>
  <si>
    <t>Saldo acumulado por diferencia entre depreciación acelerada y normal (Art 31 N°5 LIR)</t>
  </si>
  <si>
    <t>Remanente FUNT ejercicio anterior</t>
  </si>
  <si>
    <t>Saldo Negativo FUNT ejercicio anterior</t>
  </si>
  <si>
    <t>FUNT  positivo generado en el ejercicio</t>
  </si>
  <si>
    <t>FUNT negativo generado en el ejercicio</t>
  </si>
  <si>
    <t>Retiros o Distrib. Imputados al FUNT en el ejercicio</t>
  </si>
  <si>
    <t>Remanente FUNT para el ejercicio siguiente</t>
  </si>
  <si>
    <t>Saldo Negativo FUNT para el ejercicio siguiente</t>
  </si>
  <si>
    <t>Dividendos afectos no imputados al FUT</t>
  </si>
  <si>
    <t>Exceso de retiros para el ejercicio siguiente</t>
  </si>
  <si>
    <t>RECUADRO 6 - FUT</t>
  </si>
  <si>
    <t>SOCIEDAD DE PERSONAS</t>
  </si>
  <si>
    <t>SOCIEDAD ANÓNIMA</t>
  </si>
  <si>
    <t>Remanente FUT ejercicio anterior con crédito sin derecho a devolución</t>
  </si>
  <si>
    <t>Crédito  Total Disponible por Impuestos Extranjeros</t>
  </si>
  <si>
    <t>Otras Partidas que se deducen</t>
  </si>
  <si>
    <t>Remanente FUT para el Ejerc. Sgte., con crédito sin derecho a devolución</t>
  </si>
  <si>
    <t>Remanente Crédito Impto 1ª Categ. ejercicio anterior sin derecho a devolución</t>
  </si>
  <si>
    <t>Crédito Impto. 1ª Categ. del Ejercicio  sin derecho a devolución</t>
  </si>
  <si>
    <t>Crédito Impto. 1ª Categ. informado en el ejercicio con derecho a devolución</t>
  </si>
  <si>
    <t>Remanente Crédito Impuesto 1° Categ. ejercicio siguiente sin derecho a devolución</t>
  </si>
  <si>
    <t>Crédito por Impuestos Externos Informado en el Ejercicio</t>
  </si>
  <si>
    <r>
      <t xml:space="preserve">Remanente FUT ejercicio anterior con crédito </t>
    </r>
    <r>
      <rPr>
        <sz val="8"/>
        <color rgb="FFFF0000"/>
        <rFont val="Arial"/>
        <family val="2"/>
      </rPr>
      <t>con derecho a devolución</t>
    </r>
  </si>
  <si>
    <r>
      <t xml:space="preserve">Gastos Rechazados  no gravados </t>
    </r>
    <r>
      <rPr>
        <sz val="8"/>
        <color rgb="FFFF0000"/>
        <rFont val="Arial"/>
        <family val="2"/>
      </rPr>
      <t>con la tributación del</t>
    </r>
    <r>
      <rPr>
        <sz val="8"/>
        <rFont val="Arial"/>
        <family val="2"/>
      </rPr>
      <t xml:space="preserve"> Art.21</t>
    </r>
  </si>
  <si>
    <r>
      <t>Partidas que se deducen (</t>
    </r>
    <r>
      <rPr>
        <sz val="8"/>
        <color rgb="FFFF0000"/>
        <rFont val="Arial"/>
        <family val="2"/>
      </rPr>
      <t>Rentas presuntas</t>
    </r>
    <r>
      <rPr>
        <sz val="8"/>
        <rFont val="Arial"/>
        <family val="2"/>
      </rPr>
      <t>,etc.)</t>
    </r>
  </si>
  <si>
    <r>
      <t xml:space="preserve">Remanente FUT para el Ejerc. Sgte., con crédito </t>
    </r>
    <r>
      <rPr>
        <sz val="8"/>
        <color rgb="FFFF0000"/>
        <rFont val="Arial"/>
        <family val="2"/>
      </rPr>
      <t>con derecho a devolución</t>
    </r>
  </si>
  <si>
    <r>
      <t xml:space="preserve">Remanente Crédito Impto 1ª Categ. ejercicio anterior </t>
    </r>
    <r>
      <rPr>
        <sz val="8"/>
        <color rgb="FFFF0000"/>
        <rFont val="Arial"/>
        <family val="2"/>
      </rPr>
      <t>con derecho a devolución</t>
    </r>
  </si>
  <si>
    <r>
      <t xml:space="preserve">Crédito Impto. 1ª Categ. del Ejercicio  </t>
    </r>
    <r>
      <rPr>
        <sz val="8"/>
        <color rgb="FFFF0000"/>
        <rFont val="Arial"/>
        <family val="2"/>
      </rPr>
      <t>con derecho a devolución</t>
    </r>
  </si>
  <si>
    <r>
      <t xml:space="preserve">Remanente Crédito Impuesto 1° Categ. ejercicio siguiente </t>
    </r>
    <r>
      <rPr>
        <sz val="8"/>
        <color rgb="FFFF0000"/>
        <rFont val="Arial"/>
        <family val="2"/>
      </rPr>
      <t>con derecho a devolución</t>
    </r>
  </si>
  <si>
    <r>
      <t xml:space="preserve">RECUADRO N° 6: DATOS DEL FUT </t>
    </r>
    <r>
      <rPr>
        <b/>
        <sz val="6"/>
        <color rgb="FFFF0000"/>
        <rFont val="Arial"/>
        <family val="2"/>
      </rPr>
      <t>Y FUNT</t>
    </r>
  </si>
  <si>
    <t>C2</t>
  </si>
  <si>
    <t>SALDO FUT EJERCICIO SIGUIENTE</t>
  </si>
  <si>
    <t>HASTA AT 2013</t>
  </si>
  <si>
    <t>Fecha</t>
  </si>
  <si>
    <t>Sumas</t>
  </si>
  <si>
    <t>Factor IPC</t>
  </si>
  <si>
    <t>Control FUT</t>
  </si>
  <si>
    <t>Impuesto (IDPC)</t>
  </si>
  <si>
    <t>% Reajuste anual</t>
  </si>
  <si>
    <t>REMANENTE DEL AÑO ANTERIOR, REAJUSTADO</t>
  </si>
  <si>
    <t>Más:</t>
  </si>
  <si>
    <t>Menos:</t>
  </si>
  <si>
    <t>MULTAS FISCALES, REAJUSTADAS</t>
  </si>
  <si>
    <t>Total ($)</t>
  </si>
  <si>
    <t xml:space="preserve">Sumas </t>
  </si>
  <si>
    <t>Total Incremento</t>
  </si>
  <si>
    <t>Total Crédito</t>
  </si>
  <si>
    <t>Saldo rentas e ingresos al 31.12.83.</t>
  </si>
  <si>
    <t>Remanente FUT ejercicio anterior con crédito con derecho a devolución.</t>
  </si>
  <si>
    <t>Remanente FUT ejercicio anterior con crédito sin derecho a devolución.</t>
  </si>
  <si>
    <t>Remanente FUT ejercicio anterior sin crédito.</t>
  </si>
  <si>
    <t>FUT afectado con el Impuesto Sustitutivo.</t>
  </si>
  <si>
    <t>Saldo negativo ejercicio anterior.</t>
  </si>
  <si>
    <t>R.L.I. 1ª Categoría del ejercicio.</t>
  </si>
  <si>
    <t>Crédito Total Disponible por Impuestos Extranjeros.</t>
  </si>
  <si>
    <t>Pérdida Tributaria 1ª Categoría del ejercicio.</t>
  </si>
  <si>
    <t>Gastos Rechazados  no gravados con la tributación del Art. 21.</t>
  </si>
  <si>
    <r>
      <t xml:space="preserve">Inversiones recibidas en el ejercicio </t>
    </r>
    <r>
      <rPr>
        <sz val="10"/>
        <color rgb="FFFF0000"/>
        <rFont val="Arial"/>
        <family val="2"/>
      </rPr>
      <t xml:space="preserve">en el caso del Empresario Individual </t>
    </r>
    <r>
      <rPr>
        <sz val="10"/>
        <rFont val="Arial"/>
        <family val="2"/>
      </rPr>
      <t>(Art.14 ).</t>
    </r>
  </si>
  <si>
    <t>Diferencia entre depreciación acelerada y normal.</t>
  </si>
  <si>
    <t>Dividendos y retiros recibidos, participaciones en contabilidad simplificada y otras provenientes de otras empresas.</t>
  </si>
  <si>
    <t>Reposición Pérdida Tributaria.</t>
  </si>
  <si>
    <t>Rentas presuntas o participación en rentas presuntas.</t>
  </si>
  <si>
    <t>Otras Partidas que se agregan.</t>
  </si>
  <si>
    <t>Otras Partidas que se deducen.</t>
  </si>
  <si>
    <t>Saldo FUT traspasado a sociedad que nace por división.</t>
  </si>
  <si>
    <t>Partidas que se deducen (Rentas presuntas,etc.).</t>
  </si>
  <si>
    <t>Retiros o Distrib. Imputados al FUT en el ejercicio.</t>
  </si>
  <si>
    <t>Remanente FUT para el Ejerc. Sgte., con crédito con derecho a devolución.</t>
  </si>
  <si>
    <t>Remanente FUT para el Ejerc. Sgte., con crédito sin derecho a devolución.</t>
  </si>
  <si>
    <t>Remanente FUT para el Ejerc. Sgte., sin crédito.</t>
  </si>
  <si>
    <t>Saldo negativo para el ejercicio siguiente.</t>
  </si>
  <si>
    <t>Remanente Crédito Impto 1ª Categ. ejercicio anterior con derecho a devolución.</t>
  </si>
  <si>
    <t>Remanente Crédito Impto 1ª Categ. ejercicio anterior sin derecho a devolución.</t>
  </si>
  <si>
    <t>Crédito Impto. 1ª Categ. del Ejercicio  con derecho a devolución.</t>
  </si>
  <si>
    <t>Crédito Impto. 1ª Categ. del Ejercicio  sin derecho a devolución.</t>
  </si>
  <si>
    <t>Crédito Impto. 1ª Categ. informado en el ejercicio con derecho a devolución.</t>
  </si>
  <si>
    <t>Crédito Impto. 1° Categ. informado en el ejercicio sin derecho a devolución.</t>
  </si>
  <si>
    <t>Remanente Crédito Impuesto 1° Categ. ejercicio siguiente con derecho a devolución.</t>
  </si>
  <si>
    <t>Remanente Crédito Impuesto 1° Categ. ejercicio siguiente sin derecho a devolución.</t>
  </si>
  <si>
    <t>Crédito por Impuestos Externos Informado en el Ejercicio.</t>
  </si>
  <si>
    <r>
      <t>Saldo acumulado por diferencia entre depreciación acelerada y normal (Art</t>
    </r>
    <r>
      <rPr>
        <b/>
        <sz val="10"/>
        <color theme="1"/>
        <rFont val="Arial"/>
        <family val="2"/>
      </rPr>
      <t>.</t>
    </r>
    <r>
      <rPr>
        <sz val="10"/>
        <color theme="1"/>
        <rFont val="Arial"/>
        <family val="2"/>
      </rPr>
      <t xml:space="preserve"> 31 N°5 LIR).</t>
    </r>
  </si>
  <si>
    <t>Remanente FUNT ejercicio anterior.</t>
  </si>
  <si>
    <t>Saldo Negativo FUNT ejercicio anterior.</t>
  </si>
  <si>
    <t>FUNT generado por FUT afectado con el de Impuesto Sustitutivo.</t>
  </si>
  <si>
    <t>Impuesto Sustitutivo que afecto al FUT Histórico.</t>
  </si>
  <si>
    <t>FUNT  positivo generado en el ejercicio.</t>
  </si>
  <si>
    <t>FUNT negativo generado en el ejercicio.</t>
  </si>
  <si>
    <t>Retiros o Distrib. Imputados al FUNT en el ejercicio.</t>
  </si>
  <si>
    <t>Remanente FUNT para el ejercicio siguiente.</t>
  </si>
  <si>
    <t>Saldo Negativo FUNT para el ejercicio siguiente.</t>
  </si>
  <si>
    <r>
      <t>Dividendos</t>
    </r>
    <r>
      <rPr>
        <sz val="10"/>
        <color rgb="FFFF0000"/>
        <rFont val="Arial"/>
        <family val="2"/>
      </rPr>
      <t xml:space="preserve"> y/o retiros</t>
    </r>
    <r>
      <rPr>
        <sz val="10"/>
        <color theme="1"/>
        <rFont val="Arial"/>
        <family val="2"/>
      </rPr>
      <t xml:space="preserve"> afectos no imputados al FUT.</t>
    </r>
  </si>
  <si>
    <t>Remanente FUR para el ejercicio siguiente.</t>
  </si>
  <si>
    <r>
      <t xml:space="preserve">Exceso de retiros </t>
    </r>
    <r>
      <rPr>
        <sz val="10"/>
        <color rgb="FFFF0000"/>
        <rFont val="Arial"/>
        <family val="2"/>
      </rPr>
      <t>determinado al 31.12.14</t>
    </r>
    <r>
      <rPr>
        <sz val="10"/>
        <color theme="1"/>
        <rFont val="Arial"/>
        <family val="2"/>
      </rPr>
      <t xml:space="preserve"> </t>
    </r>
    <r>
      <rPr>
        <sz val="10"/>
        <color rgb="FFFF0000"/>
        <rFont val="Arial"/>
        <family val="2"/>
      </rPr>
      <t>para ejercicios siguientes.</t>
    </r>
  </si>
  <si>
    <t>Devoluciones de Capital, según N°7 Art. 17.</t>
  </si>
  <si>
    <r>
      <t xml:space="preserve">Inversiones recibidas en el ejercicio </t>
    </r>
    <r>
      <rPr>
        <sz val="8"/>
        <color rgb="FFFF0000"/>
        <rFont val="Arial"/>
        <family val="2"/>
      </rPr>
      <t xml:space="preserve"> en el caso del Empresario Individual </t>
    </r>
    <r>
      <rPr>
        <sz val="8"/>
        <rFont val="Arial"/>
        <family val="2"/>
      </rPr>
      <t>( Art.14 )</t>
    </r>
  </si>
  <si>
    <r>
      <t xml:space="preserve">Dividendos </t>
    </r>
    <r>
      <rPr>
        <sz val="8"/>
        <color rgb="FFFF0000"/>
        <rFont val="Arial"/>
        <family val="2"/>
      </rPr>
      <t>y/o Retiros</t>
    </r>
    <r>
      <rPr>
        <sz val="8"/>
        <rFont val="Arial"/>
        <family val="2"/>
      </rPr>
      <t xml:space="preserve"> afectos no imputados al FUT</t>
    </r>
  </si>
  <si>
    <t>Exceso de retiros determinados al 31.12.14 para ejercicios siguientes</t>
  </si>
  <si>
    <t xml:space="preserve">Socio </t>
  </si>
  <si>
    <t>Socio A</t>
  </si>
  <si>
    <t>Socio F</t>
  </si>
  <si>
    <t xml:space="preserve">Menos: Retiros, reajustados, $ </t>
  </si>
  <si>
    <t>Utilidad Neta C.C. 24%</t>
  </si>
  <si>
    <r>
      <t xml:space="preserve">Registro FUT al 31.12.2016 </t>
    </r>
    <r>
      <rPr>
        <sz val="18"/>
        <color theme="1" tint="0.499984740745262"/>
        <rFont val="Arial"/>
        <family val="2"/>
      </rPr>
      <t>(Año Tributario 2017)</t>
    </r>
  </si>
  <si>
    <t>Menos: IMPUESTO A LA RENTA AT 2016, reajustado.</t>
  </si>
  <si>
    <t>cuadre</t>
  </si>
  <si>
    <r>
      <t>AC 2015</t>
    </r>
    <r>
      <rPr>
        <b/>
        <sz val="12"/>
        <color theme="1" tint="0.499984740745262"/>
        <rFont val="Arial"/>
        <family val="2"/>
      </rPr>
      <t>(AT 2016)</t>
    </r>
  </si>
  <si>
    <r>
      <t>AC 2016</t>
    </r>
    <r>
      <rPr>
        <b/>
        <sz val="12"/>
        <color theme="1" tint="0.499984740745262"/>
        <rFont val="Arial"/>
        <family val="2"/>
      </rPr>
      <t>(AT 2017)</t>
    </r>
  </si>
  <si>
    <t>Utilidad Neta C.C. 22.5%</t>
  </si>
  <si>
    <t>FUT año comercial 2016</t>
  </si>
  <si>
    <t>Retiros  año 2016, históricos</t>
  </si>
  <si>
    <t>Retiros  año 2016, actualizados</t>
  </si>
  <si>
    <t>INCREMENTO</t>
  </si>
  <si>
    <t>CREDITO</t>
  </si>
  <si>
    <r>
      <t>AC 2013</t>
    </r>
    <r>
      <rPr>
        <b/>
        <sz val="12"/>
        <color theme="1" tint="0.499984740745262"/>
        <rFont val="Arial"/>
        <family val="2"/>
      </rPr>
      <t>(AT 2014)</t>
    </r>
  </si>
  <si>
    <t>Utilidad Neta C.C. 21%</t>
  </si>
  <si>
    <t>Utilidad Neta C.C. 20%</t>
  </si>
  <si>
    <t>RENTA LIQUIDA</t>
  </si>
  <si>
    <r>
      <t>AC 2014</t>
    </r>
    <r>
      <rPr>
        <b/>
        <sz val="12"/>
        <color theme="1" tint="0.499984740745262"/>
        <rFont val="Arial"/>
        <family val="2"/>
      </rPr>
      <t>(AT 2015)</t>
    </r>
  </si>
  <si>
    <r>
      <t xml:space="preserve">Registro FUT al 31.12.2013 </t>
    </r>
    <r>
      <rPr>
        <sz val="18"/>
        <color theme="1" tint="0.499984740745262"/>
        <rFont val="Arial"/>
        <family val="2"/>
      </rPr>
      <t>(Año Tributario 2014)</t>
    </r>
  </si>
  <si>
    <r>
      <t xml:space="preserve">Registro FUT al 31.12.2014 </t>
    </r>
    <r>
      <rPr>
        <sz val="18"/>
        <color theme="1" tint="0.499984740745262"/>
        <rFont val="Arial"/>
        <family val="2"/>
      </rPr>
      <t>(Año Tributario 2015)</t>
    </r>
  </si>
  <si>
    <r>
      <t xml:space="preserve">Registro FUT al 31.12.2015 </t>
    </r>
    <r>
      <rPr>
        <sz val="18"/>
        <color theme="1" tint="0.499984740745262"/>
        <rFont val="Arial"/>
        <family val="2"/>
      </rPr>
      <t>(Año Tributario 2016)</t>
    </r>
  </si>
  <si>
    <t>CUADRE</t>
  </si>
  <si>
    <t>CODIGOS</t>
  </si>
  <si>
    <t>REMANENTE 2014</t>
  </si>
  <si>
    <t>RLI</t>
  </si>
  <si>
    <t>Remanente</t>
  </si>
  <si>
    <t>Retiros  año 2014, históricos</t>
  </si>
  <si>
    <t>llenado de la Sección: Recuadro N° 6 "Datos del FUT y FUNT" del Formulario N° 22 Operación Renta AT 2017</t>
  </si>
  <si>
    <t>SALDO AÑO ANTERIOR</t>
  </si>
  <si>
    <t>FUT año comercial 2014</t>
  </si>
  <si>
    <t>FUT año comercial 2013</t>
  </si>
  <si>
    <t>FUT año comercial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</si>
</sst>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-* #,##0.00_-;\-* #,##0.00_-;_-* &quot;-&quot;??_-;_-@_-"/>
    <numFmt numFmtId="165" formatCode="0.0%"/>
    <numFmt numFmtId="166" formatCode="_-* #,##0_-;\-* #,##0_-;_-* &quot;-&quot;??_-;_-@_-"/>
    <numFmt numFmtId="167" formatCode="_-* #,##0.000_-;\-* #,##0.000_-;_-* &quot;-&quot;??_-;_-@_-"/>
    <numFmt numFmtId="168" formatCode="#,##0_ ;[Red]\-#,##0\ "/>
    <numFmt numFmtId="169" formatCode="dd/mm/yyyy;@"/>
    <numFmt numFmtId="170" formatCode="_-* #,##0.0_-;\-* #,##0.0_-;_-* &quot;-&quot;?_-;_-@_-"/>
    <numFmt numFmtId="171" formatCode="_(* #,##0.00_);_(* \(#,##0.00\);_(* &quot;-&quot;??_);_(@_)"/>
    <numFmt numFmtId="172" formatCode="_(* #,##0_);_(* \(#,##0\);_(* &quot;-&quot;??_);_(@_)"/>
    <numFmt numFmtId="173" formatCode="0.000000"/>
  </numFmts>
  <fonts count="43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6"/>
      <name val="Arial"/>
      <family val="2"/>
    </font>
    <font>
      <b/>
      <sz val="6"/>
      <color rgb="FFFF0000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11"/>
      <name val="Arial"/>
      <family val="2"/>
    </font>
    <font>
      <sz val="14"/>
      <color theme="9" tint="-0.249977111117893"/>
      <name val="Arial"/>
      <family val="2"/>
    </font>
    <font>
      <sz val="10"/>
      <color theme="9" tint="-0.249977111117893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8"/>
      <color theme="1"/>
      <name val="Arial"/>
      <family val="2"/>
    </font>
    <font>
      <sz val="18"/>
      <color theme="1" tint="0.499984740745262"/>
      <name val="Arial"/>
      <family val="2"/>
    </font>
    <font>
      <sz val="18"/>
      <color theme="9" tint="-0.249977111117893"/>
      <name val="Arial"/>
      <family val="2"/>
    </font>
    <font>
      <b/>
      <sz val="14"/>
      <name val="Arial"/>
      <family val="2"/>
    </font>
    <font>
      <sz val="12"/>
      <color theme="9" tint="-0.249977111117893"/>
      <name val="Arial"/>
      <family val="2"/>
    </font>
    <font>
      <b/>
      <sz val="12"/>
      <color theme="9" tint="-0.249977111117893"/>
      <name val="Arial"/>
      <family val="2"/>
    </font>
    <font>
      <b/>
      <sz val="12"/>
      <name val="Arial"/>
      <family val="2"/>
    </font>
    <font>
      <b/>
      <sz val="12"/>
      <color theme="1" tint="0.499984740745262"/>
      <name val="Arial"/>
      <family val="2"/>
    </font>
    <font>
      <sz val="14"/>
      <name val="Arial"/>
      <family val="2"/>
    </font>
    <font>
      <sz val="8"/>
      <color theme="9" tint="-0.249977111117893"/>
      <name val="Arial"/>
      <family val="2"/>
    </font>
    <font>
      <b/>
      <sz val="11"/>
      <name val="Arial"/>
      <family val="2"/>
    </font>
    <font>
      <sz val="11"/>
      <name val="Arial Narrow"/>
      <family val="2"/>
    </font>
    <font>
      <sz val="10"/>
      <name val="Times New Roman"/>
      <family val="1"/>
    </font>
    <font>
      <u/>
      <sz val="10"/>
      <color indexed="12"/>
      <name val="Arial"/>
      <family val="2"/>
    </font>
    <font>
      <sz val="11"/>
      <color indexed="9"/>
      <name val="Czcionka tekstu podstawowego"/>
      <family val="2"/>
      <charset val="238"/>
    </font>
    <font>
      <sz val="11"/>
      <color indexed="8"/>
      <name val="Calibri"/>
      <family val="2"/>
    </font>
    <font>
      <sz val="11"/>
      <color rgb="FF000000"/>
      <name val="Calibri"/>
      <family val="2"/>
      <charset val="204"/>
    </font>
    <font>
      <b/>
      <sz val="11"/>
      <color theme="1"/>
      <name val="Arial"/>
      <family val="2"/>
    </font>
    <font>
      <sz val="10"/>
      <color theme="1"/>
      <name val="Verdana"/>
      <family val="2"/>
    </font>
    <font>
      <sz val="11"/>
      <color indexed="8"/>
      <name val="Arial"/>
      <family val="2"/>
    </font>
    <font>
      <sz val="11"/>
      <color rgb="FFFF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66FFFF"/>
        <bgColor indexed="64"/>
      </patternFill>
    </fill>
    <fill>
      <patternFill patternType="lightDown">
        <fgColor indexed="18"/>
      </patternFill>
    </fill>
    <fill>
      <patternFill patternType="solid">
        <fgColor theme="9" tint="0.79998168889431442"/>
        <bgColor indexed="64"/>
      </patternFill>
    </fill>
    <fill>
      <patternFill patternType="lightDown">
        <fgColor rgb="FF008000"/>
        <bgColor theme="0"/>
      </patternFill>
    </fill>
    <fill>
      <patternFill patternType="solid">
        <fgColor rgb="FFCCFF99"/>
        <bgColor indexed="64"/>
      </patternFill>
    </fill>
    <fill>
      <patternFill patternType="lightDown">
        <fgColor rgb="FF008000"/>
        <bgColor rgb="FFCCFF99"/>
      </patternFill>
    </fill>
    <fill>
      <patternFill patternType="solid">
        <fgColor indexed="30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theme="9" tint="-0.24994659260841701"/>
      </left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theme="9" tint="-0.24994659260841701"/>
      </top>
      <bottom/>
      <diagonal/>
    </border>
    <border>
      <left style="medium">
        <color rgb="FF008000"/>
      </left>
      <right/>
      <top style="medium">
        <color rgb="FF008000"/>
      </top>
      <bottom style="thin">
        <color rgb="FF008000"/>
      </bottom>
      <diagonal/>
    </border>
    <border>
      <left style="thin">
        <color rgb="FF008000"/>
      </left>
      <right style="thin">
        <color rgb="FF008000"/>
      </right>
      <top style="medium">
        <color rgb="FF008000"/>
      </top>
      <bottom style="thin">
        <color rgb="FF008000"/>
      </bottom>
      <diagonal/>
    </border>
    <border>
      <left style="thin">
        <color rgb="FF008000"/>
      </left>
      <right/>
      <top style="medium">
        <color rgb="FF008000"/>
      </top>
      <bottom style="thin">
        <color rgb="FF008000"/>
      </bottom>
      <diagonal/>
    </border>
    <border>
      <left style="thin">
        <color rgb="FF008000"/>
      </left>
      <right style="medium">
        <color rgb="FF008000"/>
      </right>
      <top style="medium">
        <color rgb="FF008000"/>
      </top>
      <bottom style="thin">
        <color rgb="FF008000"/>
      </bottom>
      <diagonal/>
    </border>
    <border>
      <left style="medium">
        <color rgb="FF008000"/>
      </left>
      <right/>
      <top style="thin">
        <color rgb="FF008000"/>
      </top>
      <bottom style="thin">
        <color rgb="FF008000"/>
      </bottom>
      <diagonal/>
    </border>
    <border>
      <left/>
      <right/>
      <top style="thin">
        <color rgb="FF008000"/>
      </top>
      <bottom style="thin">
        <color rgb="FF008000"/>
      </bottom>
      <diagonal/>
    </border>
    <border>
      <left style="thin">
        <color rgb="FF008000"/>
      </left>
      <right style="thin">
        <color rgb="FF008000"/>
      </right>
      <top style="thin">
        <color rgb="FF008000"/>
      </top>
      <bottom style="thin">
        <color rgb="FF008000"/>
      </bottom>
      <diagonal/>
    </border>
    <border>
      <left style="thin">
        <color rgb="FF008000"/>
      </left>
      <right/>
      <top style="thin">
        <color rgb="FF008000"/>
      </top>
      <bottom style="thin">
        <color rgb="FF008000"/>
      </bottom>
      <diagonal/>
    </border>
    <border>
      <left style="thin">
        <color rgb="FF008000"/>
      </left>
      <right style="medium">
        <color rgb="FF008000"/>
      </right>
      <top style="thin">
        <color rgb="FF008000"/>
      </top>
      <bottom style="thin">
        <color rgb="FF008000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theme="3"/>
      </bottom>
      <diagonal/>
    </border>
    <border>
      <left style="thin">
        <color rgb="FF008000"/>
      </left>
      <right style="thin">
        <color indexed="64"/>
      </right>
      <top style="thin">
        <color rgb="FF008000"/>
      </top>
      <bottom style="thin">
        <color rgb="FF008000"/>
      </bottom>
      <diagonal/>
    </border>
    <border>
      <left/>
      <right/>
      <top style="thin">
        <color rgb="FF008000"/>
      </top>
      <bottom style="thin">
        <color indexed="64"/>
      </bottom>
      <diagonal/>
    </border>
    <border>
      <left style="thin">
        <color rgb="FF008000"/>
      </left>
      <right style="thin">
        <color rgb="FF008000"/>
      </right>
      <top style="thin">
        <color rgb="FF008000"/>
      </top>
      <bottom style="thin">
        <color indexed="64"/>
      </bottom>
      <diagonal/>
    </border>
    <border>
      <left style="thin">
        <color rgb="FF008000"/>
      </left>
      <right/>
      <top style="thin">
        <color rgb="FF008000"/>
      </top>
      <bottom style="thin">
        <color indexed="64"/>
      </bottom>
      <diagonal/>
    </border>
    <border>
      <left style="thin">
        <color rgb="FF008000"/>
      </left>
      <right style="thin">
        <color indexed="64"/>
      </right>
      <top style="thin">
        <color rgb="FF00800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</borders>
  <cellStyleXfs count="40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34" fillId="0" borderId="0"/>
    <xf numFmtId="164" fontId="34" fillId="0" borderId="0" applyFont="0" applyFill="0" applyBorder="0" applyAlignment="0" applyProtection="0"/>
    <xf numFmtId="0" fontId="2" fillId="0" borderId="0"/>
    <xf numFmtId="171" fontId="2" fillId="0" borderId="0" applyFont="0" applyFill="0" applyBorder="0" applyAlignment="0" applyProtection="0"/>
    <xf numFmtId="0" fontId="2" fillId="0" borderId="0"/>
    <xf numFmtId="0" fontId="36" fillId="12" borderId="0" applyNumberFormat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38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07">
    <xf numFmtId="0" fontId="0" fillId="0" borderId="0" xfId="0"/>
    <xf numFmtId="168" fontId="0" fillId="0" borderId="0" xfId="0" applyNumberFormat="1"/>
    <xf numFmtId="168" fontId="3" fillId="0" borderId="0" xfId="0" applyNumberFormat="1" applyFont="1"/>
    <xf numFmtId="0" fontId="0" fillId="0" borderId="0" xfId="0" applyAlignment="1">
      <alignment vertical="center"/>
    </xf>
    <xf numFmtId="0" fontId="9" fillId="0" borderId="0" xfId="3" applyFont="1"/>
    <xf numFmtId="0" fontId="10" fillId="0" borderId="0" xfId="3" applyFont="1"/>
    <xf numFmtId="0" fontId="10" fillId="0" borderId="1" xfId="3" applyFont="1" applyFill="1" applyBorder="1" applyAlignment="1">
      <alignment horizontal="left" vertical="center"/>
    </xf>
    <xf numFmtId="0" fontId="9" fillId="0" borderId="1" xfId="3" applyFont="1" applyFill="1" applyBorder="1" applyAlignment="1">
      <alignment horizontal="center" vertical="center"/>
    </xf>
    <xf numFmtId="0" fontId="10" fillId="0" borderId="1" xfId="3" applyFont="1" applyFill="1" applyBorder="1" applyAlignment="1">
      <alignment horizontal="center" vertical="center"/>
    </xf>
    <xf numFmtId="3" fontId="10" fillId="0" borderId="0" xfId="3" applyNumberFormat="1" applyFont="1"/>
    <xf numFmtId="0" fontId="10" fillId="0" borderId="1" xfId="3" applyFont="1" applyFill="1" applyBorder="1" applyAlignment="1">
      <alignment horizontal="left" vertical="center" wrapText="1"/>
    </xf>
    <xf numFmtId="0" fontId="10" fillId="0" borderId="1" xfId="3" quotePrefix="1" applyFont="1" applyFill="1" applyBorder="1" applyAlignment="1">
      <alignment horizontal="center" vertical="center"/>
    </xf>
    <xf numFmtId="0" fontId="10" fillId="3" borderId="1" xfId="3" applyFont="1" applyFill="1" applyBorder="1" applyAlignment="1">
      <alignment horizontal="left" vertical="center"/>
    </xf>
    <xf numFmtId="0" fontId="9" fillId="3" borderId="1" xfId="3" applyFont="1" applyFill="1" applyBorder="1" applyAlignment="1">
      <alignment horizontal="center" vertical="center"/>
    </xf>
    <xf numFmtId="0" fontId="10" fillId="3" borderId="1" xfId="3" applyFont="1" applyFill="1" applyBorder="1" applyAlignment="1">
      <alignment horizontal="center" vertical="center"/>
    </xf>
    <xf numFmtId="166" fontId="10" fillId="0" borderId="0" xfId="1" applyNumberFormat="1" applyFont="1" applyAlignment="1">
      <alignment horizontal="right"/>
    </xf>
    <xf numFmtId="166" fontId="10" fillId="0" borderId="1" xfId="1" applyNumberFormat="1" applyFont="1" applyFill="1" applyBorder="1" applyAlignment="1">
      <alignment horizontal="right"/>
    </xf>
    <xf numFmtId="166" fontId="10" fillId="3" borderId="1" xfId="1" applyNumberFormat="1" applyFont="1" applyFill="1" applyBorder="1" applyAlignment="1">
      <alignment horizontal="right"/>
    </xf>
    <xf numFmtId="166" fontId="10" fillId="0" borderId="0" xfId="3" applyNumberFormat="1" applyFont="1"/>
    <xf numFmtId="170" fontId="10" fillId="0" borderId="0" xfId="3" applyNumberFormat="1" applyFont="1"/>
    <xf numFmtId="166" fontId="10" fillId="0" borderId="0" xfId="1" applyNumberFormat="1" applyFont="1"/>
    <xf numFmtId="0" fontId="15" fillId="0" borderId="17" xfId="0" applyFont="1" applyFill="1" applyBorder="1" applyAlignment="1">
      <alignment horizontal="center" vertical="center"/>
    </xf>
    <xf numFmtId="0" fontId="16" fillId="6" borderId="17" xfId="0" applyFont="1" applyFill="1" applyBorder="1" applyAlignment="1">
      <alignment horizontal="center" vertical="center"/>
    </xf>
    <xf numFmtId="0" fontId="15" fillId="5" borderId="17" xfId="0" applyFont="1" applyFill="1" applyBorder="1" applyAlignment="1">
      <alignment horizontal="center" vertical="center"/>
    </xf>
    <xf numFmtId="166" fontId="3" fillId="2" borderId="0" xfId="1" applyNumberFormat="1" applyFont="1" applyFill="1" applyAlignment="1">
      <alignment vertical="center"/>
    </xf>
    <xf numFmtId="166" fontId="6" fillId="2" borderId="0" xfId="1" applyNumberFormat="1" applyFont="1" applyFill="1" applyAlignment="1">
      <alignment vertical="center"/>
    </xf>
    <xf numFmtId="0" fontId="0" fillId="2" borderId="0" xfId="0" applyFill="1" applyAlignment="1">
      <alignment vertical="center"/>
    </xf>
    <xf numFmtId="0" fontId="3" fillId="2" borderId="0" xfId="0" applyFont="1" applyFill="1" applyAlignment="1">
      <alignment vertical="center"/>
    </xf>
    <xf numFmtId="166" fontId="5" fillId="2" borderId="1" xfId="1" applyNumberFormat="1" applyFont="1" applyFill="1" applyBorder="1" applyAlignment="1">
      <alignment vertical="center"/>
    </xf>
    <xf numFmtId="166" fontId="6" fillId="2" borderId="1" xfId="1" quotePrefix="1" applyNumberFormat="1" applyFont="1" applyFill="1" applyBorder="1" applyAlignment="1">
      <alignment vertical="center"/>
    </xf>
    <xf numFmtId="166" fontId="3" fillId="2" borderId="1" xfId="1" applyNumberFormat="1" applyFont="1" applyFill="1" applyBorder="1" applyAlignment="1">
      <alignment vertical="center"/>
    </xf>
    <xf numFmtId="166" fontId="6" fillId="2" borderId="1" xfId="1" applyNumberFormat="1" applyFont="1" applyFill="1" applyBorder="1" applyAlignment="1">
      <alignment vertical="center"/>
    </xf>
    <xf numFmtId="166" fontId="6" fillId="2" borderId="3" xfId="1" applyNumberFormat="1" applyFont="1" applyFill="1" applyBorder="1" applyAlignment="1">
      <alignment vertical="center"/>
    </xf>
    <xf numFmtId="166" fontId="10" fillId="4" borderId="0" xfId="1" applyNumberFormat="1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164" fontId="6" fillId="2" borderId="0" xfId="1" applyNumberFormat="1" applyFont="1" applyFill="1" applyAlignment="1">
      <alignment vertical="center"/>
    </xf>
    <xf numFmtId="164" fontId="3" fillId="2" borderId="0" xfId="1" applyNumberFormat="1" applyFont="1" applyFill="1" applyAlignment="1">
      <alignment vertical="center"/>
    </xf>
    <xf numFmtId="166" fontId="2" fillId="2" borderId="1" xfId="1" applyNumberFormat="1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0" xfId="0" applyFill="1" applyAlignment="1">
      <alignment horizontal="center" vertical="center"/>
    </xf>
    <xf numFmtId="166" fontId="6" fillId="2" borderId="0" xfId="1" applyNumberFormat="1" applyFont="1" applyFill="1" applyAlignment="1">
      <alignment horizontal="center" vertical="center"/>
    </xf>
    <xf numFmtId="166" fontId="3" fillId="2" borderId="0" xfId="1" applyNumberFormat="1" applyFont="1" applyFill="1" applyAlignment="1">
      <alignment horizontal="center" vertical="center"/>
    </xf>
    <xf numFmtId="0" fontId="10" fillId="0" borderId="0" xfId="3" applyFont="1" applyAlignment="1">
      <alignment vertical="center"/>
    </xf>
    <xf numFmtId="166" fontId="10" fillId="0" borderId="0" xfId="1" applyNumberFormat="1" applyFont="1" applyAlignment="1">
      <alignment horizontal="right" vertical="center"/>
    </xf>
    <xf numFmtId="0" fontId="10" fillId="0" borderId="0" xfId="3" applyFont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66" fontId="0" fillId="0" borderId="0" xfId="0" applyNumberFormat="1" applyAlignment="1">
      <alignment vertical="center"/>
    </xf>
    <xf numFmtId="1" fontId="0" fillId="0" borderId="0" xfId="0" applyNumberForma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169" fontId="2" fillId="0" borderId="1" xfId="1" applyNumberFormat="1" applyFont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18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166" fontId="2" fillId="2" borderId="2" xfId="1" applyNumberFormat="1" applyFont="1" applyFill="1" applyBorder="1" applyAlignment="1">
      <alignment vertical="center"/>
    </xf>
    <xf numFmtId="165" fontId="3" fillId="2" borderId="2" xfId="2" applyNumberFormat="1" applyFont="1" applyFill="1" applyBorder="1" applyAlignment="1">
      <alignment vertical="center"/>
    </xf>
    <xf numFmtId="167" fontId="3" fillId="2" borderId="1" xfId="1" applyNumberFormat="1" applyFont="1" applyFill="1" applyBorder="1" applyAlignment="1">
      <alignment vertical="center"/>
    </xf>
    <xf numFmtId="166" fontId="2" fillId="2" borderId="1" xfId="1" applyNumberFormat="1" applyFont="1" applyFill="1" applyBorder="1" applyAlignment="1">
      <alignment horizontal="center" vertical="center"/>
    </xf>
    <xf numFmtId="166" fontId="2" fillId="2" borderId="1" xfId="1" applyNumberFormat="1" applyFont="1" applyFill="1" applyBorder="1" applyAlignment="1">
      <alignment horizontal="left" vertical="center" wrapText="1"/>
    </xf>
    <xf numFmtId="166" fontId="2" fillId="8" borderId="2" xfId="1" applyNumberFormat="1" applyFont="1" applyFill="1" applyBorder="1" applyAlignment="1">
      <alignment vertical="center"/>
    </xf>
    <xf numFmtId="166" fontId="3" fillId="8" borderId="2" xfId="1" applyNumberFormat="1" applyFont="1" applyFill="1" applyBorder="1" applyAlignment="1">
      <alignment vertical="center"/>
    </xf>
    <xf numFmtId="166" fontId="3" fillId="8" borderId="4" xfId="1" applyNumberFormat="1" applyFont="1" applyFill="1" applyBorder="1" applyAlignment="1">
      <alignment vertical="center"/>
    </xf>
    <xf numFmtId="166" fontId="2" fillId="2" borderId="0" xfId="1" applyNumberFormat="1" applyFont="1" applyFill="1" applyAlignment="1">
      <alignment vertical="center"/>
    </xf>
    <xf numFmtId="166" fontId="2" fillId="8" borderId="1" xfId="1" applyNumberFormat="1" applyFont="1" applyFill="1" applyBorder="1" applyAlignment="1">
      <alignment horizontal="center" vertical="center"/>
    </xf>
    <xf numFmtId="166" fontId="3" fillId="2" borderId="0" xfId="1" applyNumberFormat="1" applyFont="1" applyFill="1" applyBorder="1" applyAlignment="1">
      <alignment horizontal="center" vertical="center"/>
    </xf>
    <xf numFmtId="166" fontId="3" fillId="2" borderId="0" xfId="1" applyNumberFormat="1" applyFont="1" applyFill="1" applyBorder="1" applyAlignment="1">
      <alignment horizontal="center" vertical="center" wrapText="1"/>
    </xf>
    <xf numFmtId="10" fontId="3" fillId="2" borderId="0" xfId="2" applyNumberFormat="1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center" vertical="center"/>
    </xf>
    <xf numFmtId="10" fontId="27" fillId="2" borderId="0" xfId="2" applyNumberFormat="1" applyFont="1" applyFill="1" applyBorder="1" applyAlignment="1">
      <alignment vertical="center" wrapText="1"/>
    </xf>
    <xf numFmtId="10" fontId="27" fillId="2" borderId="0" xfId="2" applyNumberFormat="1" applyFont="1" applyFill="1" applyBorder="1" applyAlignment="1">
      <alignment vertical="center"/>
    </xf>
    <xf numFmtId="14" fontId="4" fillId="2" borderId="1" xfId="1" applyNumberFormat="1" applyFont="1" applyFill="1" applyBorder="1" applyAlignment="1">
      <alignment horizontal="center" vertical="center"/>
    </xf>
    <xf numFmtId="10" fontId="3" fillId="8" borderId="1" xfId="0" applyNumberFormat="1" applyFont="1" applyFill="1" applyBorder="1" applyAlignment="1">
      <alignment horizontal="center" vertical="center" wrapText="1"/>
    </xf>
    <xf numFmtId="0" fontId="0" fillId="2" borderId="0" xfId="0" applyNumberForma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166" fontId="0" fillId="0" borderId="0" xfId="1" applyNumberFormat="1" applyFont="1" applyAlignment="1">
      <alignment vertical="center"/>
    </xf>
    <xf numFmtId="166" fontId="10" fillId="0" borderId="0" xfId="1" applyNumberFormat="1" applyFont="1" applyAlignment="1">
      <alignment vertical="center"/>
    </xf>
    <xf numFmtId="166" fontId="19" fillId="0" borderId="17" xfId="1" applyNumberFormat="1" applyFont="1" applyFill="1" applyBorder="1" applyAlignment="1">
      <alignment vertical="center"/>
    </xf>
    <xf numFmtId="166" fontId="19" fillId="6" borderId="17" xfId="1" applyNumberFormat="1" applyFont="1" applyFill="1" applyBorder="1" applyAlignment="1">
      <alignment vertical="center"/>
    </xf>
    <xf numFmtId="166" fontId="19" fillId="5" borderId="17" xfId="1" applyNumberFormat="1" applyFont="1" applyFill="1" applyBorder="1" applyAlignment="1">
      <alignment vertical="center"/>
    </xf>
    <xf numFmtId="166" fontId="19" fillId="2" borderId="17" xfId="1" applyNumberFormat="1" applyFont="1" applyFill="1" applyBorder="1" applyAlignment="1">
      <alignment vertical="center"/>
    </xf>
    <xf numFmtId="0" fontId="19" fillId="0" borderId="17" xfId="0" applyFont="1" applyFill="1" applyBorder="1" applyAlignment="1">
      <alignment vertical="center"/>
    </xf>
    <xf numFmtId="0" fontId="31" fillId="0" borderId="17" xfId="0" applyFont="1" applyFill="1" applyBorder="1" applyAlignment="1">
      <alignment vertical="center" wrapText="1"/>
    </xf>
    <xf numFmtId="0" fontId="33" fillId="0" borderId="0" xfId="3" applyFont="1" applyBorder="1" applyAlignment="1">
      <alignment horizontal="center"/>
    </xf>
    <xf numFmtId="0" fontId="21" fillId="2" borderId="31" xfId="4" applyFont="1" applyFill="1" applyBorder="1" applyAlignment="1">
      <alignment horizontal="center" vertical="center"/>
    </xf>
    <xf numFmtId="0" fontId="20" fillId="9" borderId="33" xfId="4" applyFont="1" applyFill="1" applyBorder="1" applyAlignment="1">
      <alignment horizontal="center" vertical="center"/>
    </xf>
    <xf numFmtId="0" fontId="21" fillId="2" borderId="36" xfId="4" applyFont="1" applyFill="1" applyBorder="1" applyAlignment="1">
      <alignment horizontal="center" vertical="center"/>
    </xf>
    <xf numFmtId="0" fontId="20" fillId="2" borderId="38" xfId="4" applyFont="1" applyFill="1" applyBorder="1" applyAlignment="1">
      <alignment horizontal="center" vertical="center"/>
    </xf>
    <xf numFmtId="0" fontId="8" fillId="10" borderId="36" xfId="4" applyFont="1" applyFill="1" applyBorder="1" applyAlignment="1">
      <alignment horizontal="center" vertical="center"/>
    </xf>
    <xf numFmtId="0" fontId="7" fillId="10" borderId="38" xfId="4" applyFont="1" applyFill="1" applyBorder="1" applyAlignment="1">
      <alignment horizontal="center" vertical="center"/>
    </xf>
    <xf numFmtId="0" fontId="3" fillId="10" borderId="36" xfId="4" applyFont="1" applyFill="1" applyBorder="1" applyAlignment="1">
      <alignment horizontal="center" vertical="center"/>
    </xf>
    <xf numFmtId="0" fontId="2" fillId="10" borderId="38" xfId="4" applyFont="1" applyFill="1" applyBorder="1" applyAlignment="1">
      <alignment horizontal="center" vertical="center"/>
    </xf>
    <xf numFmtId="0" fontId="20" fillId="2" borderId="38" xfId="4" quotePrefix="1" applyFont="1" applyFill="1" applyBorder="1" applyAlignment="1">
      <alignment horizontal="center" vertical="center"/>
    </xf>
    <xf numFmtId="0" fontId="20" fillId="9" borderId="38" xfId="4" applyFont="1" applyFill="1" applyBorder="1" applyAlignment="1">
      <alignment horizontal="center" vertical="center"/>
    </xf>
    <xf numFmtId="0" fontId="7" fillId="10" borderId="38" xfId="4" quotePrefix="1" applyFont="1" applyFill="1" applyBorder="1" applyAlignment="1">
      <alignment horizontal="center" vertical="center"/>
    </xf>
    <xf numFmtId="0" fontId="21" fillId="10" borderId="36" xfId="4" applyFont="1" applyFill="1" applyBorder="1" applyAlignment="1">
      <alignment horizontal="center" vertical="center"/>
    </xf>
    <xf numFmtId="0" fontId="20" fillId="11" borderId="38" xfId="4" applyFont="1" applyFill="1" applyBorder="1" applyAlignment="1">
      <alignment horizontal="center" vertical="center"/>
    </xf>
    <xf numFmtId="0" fontId="20" fillId="2" borderId="30" xfId="4" applyFont="1" applyFill="1" applyBorder="1" applyAlignment="1">
      <alignment vertical="center" wrapText="1"/>
    </xf>
    <xf numFmtId="166" fontId="20" fillId="2" borderId="32" xfId="5" applyNumberFormat="1" applyFont="1" applyFill="1" applyBorder="1" applyAlignment="1"/>
    <xf numFmtId="0" fontId="20" fillId="2" borderId="34" xfId="4" applyFont="1" applyFill="1" applyBorder="1" applyAlignment="1">
      <alignment vertical="center" wrapText="1"/>
    </xf>
    <xf numFmtId="166" fontId="20" fillId="2" borderId="37" xfId="5" applyNumberFormat="1" applyFont="1" applyFill="1" applyBorder="1" applyAlignment="1">
      <alignment vertical="center" wrapText="1"/>
    </xf>
    <xf numFmtId="172" fontId="20" fillId="2" borderId="37" xfId="1" applyNumberFormat="1" applyFont="1" applyFill="1" applyBorder="1" applyAlignment="1">
      <alignment vertical="center" wrapText="1"/>
    </xf>
    <xf numFmtId="0" fontId="7" fillId="10" borderId="34" xfId="4" applyFont="1" applyFill="1" applyBorder="1" applyAlignment="1">
      <alignment vertical="center" wrapText="1"/>
    </xf>
    <xf numFmtId="0" fontId="7" fillId="10" borderId="35" xfId="4" applyFont="1" applyFill="1" applyBorder="1" applyAlignment="1">
      <alignment vertical="center" wrapText="1"/>
    </xf>
    <xf numFmtId="172" fontId="7" fillId="10" borderId="37" xfId="1" applyNumberFormat="1" applyFont="1" applyFill="1" applyBorder="1" applyAlignment="1">
      <alignment vertical="center" wrapText="1"/>
    </xf>
    <xf numFmtId="0" fontId="2" fillId="10" borderId="34" xfId="4" applyFont="1" applyFill="1" applyBorder="1" applyAlignment="1">
      <alignment vertical="center" wrapText="1"/>
    </xf>
    <xf numFmtId="172" fontId="2" fillId="10" borderId="37" xfId="1" applyNumberFormat="1" applyFont="1" applyFill="1" applyBorder="1" applyAlignment="1">
      <alignment vertical="center" wrapText="1"/>
    </xf>
    <xf numFmtId="0" fontId="20" fillId="10" borderId="34" xfId="4" applyFont="1" applyFill="1" applyBorder="1" applyAlignment="1">
      <alignment vertical="center" wrapText="1"/>
    </xf>
    <xf numFmtId="172" fontId="20" fillId="10" borderId="37" xfId="1" applyNumberFormat="1" applyFont="1" applyFill="1" applyBorder="1" applyAlignment="1">
      <alignment vertical="center" wrapText="1"/>
    </xf>
    <xf numFmtId="0" fontId="13" fillId="0" borderId="39" xfId="0" applyFont="1" applyFill="1" applyBorder="1" applyAlignment="1">
      <alignment vertical="center"/>
    </xf>
    <xf numFmtId="0" fontId="13" fillId="6" borderId="39" xfId="0" applyFont="1" applyFill="1" applyBorder="1" applyAlignment="1">
      <alignment vertical="center"/>
    </xf>
    <xf numFmtId="0" fontId="13" fillId="0" borderId="39" xfId="0" applyFont="1" applyFill="1" applyBorder="1" applyAlignment="1">
      <alignment vertical="center" wrapText="1"/>
    </xf>
    <xf numFmtId="0" fontId="13" fillId="5" borderId="39" xfId="0" applyFont="1" applyFill="1" applyBorder="1" applyAlignment="1">
      <alignment vertical="center"/>
    </xf>
    <xf numFmtId="0" fontId="14" fillId="6" borderId="39" xfId="0" applyFont="1" applyFill="1" applyBorder="1" applyAlignment="1">
      <alignment vertical="center"/>
    </xf>
    <xf numFmtId="0" fontId="13" fillId="6" borderId="39" xfId="0" applyFont="1" applyFill="1" applyBorder="1" applyAlignment="1">
      <alignment vertical="center" wrapText="1"/>
    </xf>
    <xf numFmtId="166" fontId="7" fillId="2" borderId="1" xfId="1" applyNumberFormat="1" applyFont="1" applyFill="1" applyBorder="1" applyAlignment="1">
      <alignment vertical="center"/>
    </xf>
    <xf numFmtId="0" fontId="13" fillId="0" borderId="41" xfId="0" applyFont="1" applyFill="1" applyBorder="1" applyAlignment="1">
      <alignment vertical="center"/>
    </xf>
    <xf numFmtId="0" fontId="15" fillId="0" borderId="42" xfId="0" applyFont="1" applyFill="1" applyBorder="1" applyAlignment="1">
      <alignment horizontal="center" vertical="center"/>
    </xf>
    <xf numFmtId="0" fontId="17" fillId="7" borderId="43" xfId="0" applyFont="1" applyFill="1" applyBorder="1" applyAlignment="1">
      <alignment horizontal="center" vertical="center"/>
    </xf>
    <xf numFmtId="0" fontId="17" fillId="0" borderId="44" xfId="0" applyFont="1" applyFill="1" applyBorder="1" applyAlignment="1">
      <alignment horizontal="center" vertical="center"/>
    </xf>
    <xf numFmtId="0" fontId="17" fillId="6" borderId="44" xfId="0" applyFont="1" applyFill="1" applyBorder="1" applyAlignment="1">
      <alignment horizontal="center" vertical="center"/>
    </xf>
    <xf numFmtId="0" fontId="7" fillId="10" borderId="45" xfId="4" applyFont="1" applyFill="1" applyBorder="1" applyAlignment="1">
      <alignment horizontal="center" vertical="center"/>
    </xf>
    <xf numFmtId="0" fontId="17" fillId="0" borderId="44" xfId="0" quotePrefix="1" applyFont="1" applyFill="1" applyBorder="1" applyAlignment="1">
      <alignment horizontal="center" vertical="center"/>
    </xf>
    <xf numFmtId="0" fontId="17" fillId="5" borderId="44" xfId="0" applyFont="1" applyFill="1" applyBorder="1" applyAlignment="1">
      <alignment horizontal="center" vertical="center"/>
    </xf>
    <xf numFmtId="0" fontId="17" fillId="6" borderId="44" xfId="0" quotePrefix="1" applyFont="1" applyFill="1" applyBorder="1" applyAlignment="1">
      <alignment horizontal="center" vertical="center"/>
    </xf>
    <xf numFmtId="0" fontId="17" fillId="7" borderId="44" xfId="0" applyFont="1" applyFill="1" applyBorder="1" applyAlignment="1">
      <alignment horizontal="center" vertical="center"/>
    </xf>
    <xf numFmtId="0" fontId="7" fillId="10" borderId="45" xfId="4" quotePrefix="1" applyFont="1" applyFill="1" applyBorder="1" applyAlignment="1">
      <alignment horizontal="center" vertical="center"/>
    </xf>
    <xf numFmtId="0" fontId="20" fillId="11" borderId="45" xfId="4" applyFont="1" applyFill="1" applyBorder="1" applyAlignment="1">
      <alignment horizontal="center" vertical="center"/>
    </xf>
    <xf numFmtId="0" fontId="7" fillId="10" borderId="46" xfId="4" applyFont="1" applyFill="1" applyBorder="1" applyAlignment="1">
      <alignment vertical="center" wrapText="1"/>
    </xf>
    <xf numFmtId="0" fontId="8" fillId="10" borderId="47" xfId="4" applyFont="1" applyFill="1" applyBorder="1" applyAlignment="1">
      <alignment horizontal="center" vertical="center"/>
    </xf>
    <xf numFmtId="172" fontId="7" fillId="10" borderId="48" xfId="1" applyNumberFormat="1" applyFont="1" applyFill="1" applyBorder="1" applyAlignment="1">
      <alignment vertical="center" wrapText="1"/>
    </xf>
    <xf numFmtId="0" fontId="20" fillId="11" borderId="49" xfId="4" applyFont="1" applyFill="1" applyBorder="1" applyAlignment="1">
      <alignment horizontal="center" vertical="center"/>
    </xf>
    <xf numFmtId="166" fontId="3" fillId="2" borderId="3" xfId="1" applyNumberFormat="1" applyFont="1" applyFill="1" applyBorder="1" applyAlignment="1">
      <alignment vertical="center"/>
    </xf>
    <xf numFmtId="166" fontId="19" fillId="0" borderId="42" xfId="1" applyNumberFormat="1" applyFont="1" applyFill="1" applyBorder="1" applyAlignment="1">
      <alignment vertical="center"/>
    </xf>
    <xf numFmtId="167" fontId="40" fillId="0" borderId="1" xfId="1" applyNumberFormat="1" applyFont="1" applyFill="1" applyBorder="1" applyAlignment="1">
      <alignment horizontal="center" vertical="center" wrapText="1"/>
    </xf>
    <xf numFmtId="168" fontId="41" fillId="2" borderId="1" xfId="1" applyNumberFormat="1" applyFont="1" applyFill="1" applyBorder="1" applyAlignment="1">
      <alignment horizontal="center" vertical="center"/>
    </xf>
    <xf numFmtId="168" fontId="41" fillId="2" borderId="5" xfId="1" applyNumberFormat="1" applyFont="1" applyFill="1" applyBorder="1" applyAlignment="1">
      <alignment horizontal="center" vertical="center"/>
    </xf>
    <xf numFmtId="168" fontId="41" fillId="2" borderId="3" xfId="1" applyNumberFormat="1" applyFont="1" applyFill="1" applyBorder="1" applyAlignment="1">
      <alignment horizontal="right" vertical="center"/>
    </xf>
    <xf numFmtId="168" fontId="41" fillId="2" borderId="21" xfId="1" applyNumberFormat="1" applyFont="1" applyFill="1" applyBorder="1" applyAlignment="1">
      <alignment horizontal="right" vertical="center"/>
    </xf>
    <xf numFmtId="168" fontId="41" fillId="2" borderId="6" xfId="1" applyNumberFormat="1" applyFont="1" applyFill="1" applyBorder="1" applyAlignment="1">
      <alignment horizontal="right" vertical="center"/>
    </xf>
    <xf numFmtId="168" fontId="41" fillId="2" borderId="1" xfId="1" applyNumberFormat="1" applyFont="1" applyFill="1" applyBorder="1" applyAlignment="1">
      <alignment horizontal="right" vertical="center"/>
    </xf>
    <xf numFmtId="166" fontId="17" fillId="2" borderId="1" xfId="1" applyNumberFormat="1" applyFont="1" applyFill="1" applyBorder="1" applyAlignment="1">
      <alignment horizontal="right" vertical="center"/>
    </xf>
    <xf numFmtId="168" fontId="17" fillId="2" borderId="2" xfId="1" applyNumberFormat="1" applyFont="1" applyFill="1" applyBorder="1" applyAlignment="1">
      <alignment horizontal="center" vertical="center"/>
    </xf>
    <xf numFmtId="168" fontId="17" fillId="2" borderId="18" xfId="1" applyNumberFormat="1" applyFont="1" applyFill="1" applyBorder="1" applyAlignment="1">
      <alignment horizontal="center" vertical="center"/>
    </xf>
    <xf numFmtId="168" fontId="17" fillId="2" borderId="2" xfId="1" applyNumberFormat="1" applyFont="1" applyFill="1" applyBorder="1" applyAlignment="1">
      <alignment horizontal="right" vertical="center"/>
    </xf>
    <xf numFmtId="168" fontId="41" fillId="2" borderId="28" xfId="1" applyNumberFormat="1" applyFont="1" applyFill="1" applyBorder="1" applyAlignment="1">
      <alignment horizontal="right" vertical="center"/>
    </xf>
    <xf numFmtId="168" fontId="17" fillId="2" borderId="19" xfId="1" applyNumberFormat="1" applyFont="1" applyFill="1" applyBorder="1" applyAlignment="1">
      <alignment horizontal="right" vertical="center"/>
    </xf>
    <xf numFmtId="166" fontId="17" fillId="2" borderId="2" xfId="1" applyNumberFormat="1" applyFont="1" applyFill="1" applyBorder="1" applyAlignment="1">
      <alignment horizontal="right" vertical="center"/>
    </xf>
    <xf numFmtId="168" fontId="32" fillId="8" borderId="3" xfId="1" applyNumberFormat="1" applyFont="1" applyFill="1" applyBorder="1" applyAlignment="1">
      <alignment horizontal="center" vertical="center"/>
    </xf>
    <xf numFmtId="168" fontId="17" fillId="8" borderId="3" xfId="1" applyNumberFormat="1" applyFont="1" applyFill="1" applyBorder="1" applyAlignment="1">
      <alignment horizontal="right" vertical="center"/>
    </xf>
    <xf numFmtId="168" fontId="17" fillId="2" borderId="1" xfId="1" applyNumberFormat="1" applyFont="1" applyFill="1" applyBorder="1" applyAlignment="1">
      <alignment horizontal="center" vertical="center"/>
    </xf>
    <xf numFmtId="168" fontId="17" fillId="2" borderId="5" xfId="1" applyNumberFormat="1" applyFont="1" applyFill="1" applyBorder="1" applyAlignment="1">
      <alignment horizontal="center" vertical="center"/>
    </xf>
    <xf numFmtId="168" fontId="17" fillId="2" borderId="1" xfId="1" applyNumberFormat="1" applyFont="1" applyFill="1" applyBorder="1" applyAlignment="1">
      <alignment horizontal="right" vertical="center"/>
    </xf>
    <xf numFmtId="168" fontId="17" fillId="2" borderId="21" xfId="1" applyNumberFormat="1" applyFont="1" applyFill="1" applyBorder="1" applyAlignment="1">
      <alignment horizontal="right" vertical="center"/>
    </xf>
    <xf numFmtId="168" fontId="17" fillId="2" borderId="6" xfId="1" applyNumberFormat="1" applyFont="1" applyFill="1" applyBorder="1" applyAlignment="1">
      <alignment horizontal="right" vertical="center"/>
    </xf>
    <xf numFmtId="168" fontId="32" fillId="8" borderId="2" xfId="1" applyNumberFormat="1" applyFont="1" applyFill="1" applyBorder="1" applyAlignment="1">
      <alignment horizontal="center" vertical="center"/>
    </xf>
    <xf numFmtId="168" fontId="17" fillId="8" borderId="2" xfId="1" applyNumberFormat="1" applyFont="1" applyFill="1" applyBorder="1" applyAlignment="1">
      <alignment horizontal="right" vertical="center"/>
    </xf>
    <xf numFmtId="168" fontId="17" fillId="8" borderId="28" xfId="1" applyNumberFormat="1" applyFont="1" applyFill="1" applyBorder="1" applyAlignment="1">
      <alignment horizontal="right" vertical="center"/>
    </xf>
    <xf numFmtId="168" fontId="17" fillId="2" borderId="3" xfId="1" applyNumberFormat="1" applyFont="1" applyFill="1" applyBorder="1" applyAlignment="1">
      <alignment horizontal="center" vertical="center"/>
    </xf>
    <xf numFmtId="168" fontId="17" fillId="2" borderId="7" xfId="1" applyNumberFormat="1" applyFont="1" applyFill="1" applyBorder="1" applyAlignment="1">
      <alignment horizontal="right" vertical="center"/>
    </xf>
    <xf numFmtId="166" fontId="17" fillId="2" borderId="3" xfId="1" applyNumberFormat="1" applyFont="1" applyFill="1" applyBorder="1" applyAlignment="1">
      <alignment horizontal="right" vertical="center"/>
    </xf>
    <xf numFmtId="168" fontId="32" fillId="8" borderId="2" xfId="1" applyNumberFormat="1" applyFont="1" applyFill="1" applyBorder="1" applyAlignment="1">
      <alignment horizontal="right" vertical="center"/>
    </xf>
    <xf numFmtId="168" fontId="32" fillId="8" borderId="19" xfId="1" applyNumberFormat="1" applyFont="1" applyFill="1" applyBorder="1" applyAlignment="1">
      <alignment horizontal="right" vertical="center"/>
    </xf>
    <xf numFmtId="166" fontId="17" fillId="8" borderId="2" xfId="1" applyNumberFormat="1" applyFont="1" applyFill="1" applyBorder="1" applyAlignment="1">
      <alignment horizontal="right" vertical="center"/>
    </xf>
    <xf numFmtId="166" fontId="17" fillId="2" borderId="4" xfId="1" applyNumberFormat="1" applyFont="1" applyFill="1" applyBorder="1" applyAlignment="1">
      <alignment horizontal="right" vertical="center"/>
    </xf>
    <xf numFmtId="168" fontId="32" fillId="8" borderId="4" xfId="1" applyNumberFormat="1" applyFont="1" applyFill="1" applyBorder="1" applyAlignment="1">
      <alignment horizontal="center" vertical="center"/>
    </xf>
    <xf numFmtId="168" fontId="32" fillId="8" borderId="4" xfId="1" applyNumberFormat="1" applyFont="1" applyFill="1" applyBorder="1" applyAlignment="1">
      <alignment horizontal="right" vertical="center"/>
    </xf>
    <xf numFmtId="166" fontId="32" fillId="8" borderId="27" xfId="1" applyNumberFormat="1" applyFont="1" applyFill="1" applyBorder="1" applyAlignment="1">
      <alignment horizontal="right" vertical="center"/>
    </xf>
    <xf numFmtId="168" fontId="17" fillId="2" borderId="3" xfId="1" applyNumberFormat="1" applyFont="1" applyFill="1" applyBorder="1" applyAlignment="1">
      <alignment vertical="center"/>
    </xf>
    <xf numFmtId="168" fontId="17" fillId="2" borderId="12" xfId="1" applyNumberFormat="1" applyFont="1" applyFill="1" applyBorder="1" applyAlignment="1">
      <alignment vertical="center"/>
    </xf>
    <xf numFmtId="168" fontId="17" fillId="2" borderId="3" xfId="1" applyNumberFormat="1" applyFont="1" applyFill="1" applyBorder="1" applyAlignment="1">
      <alignment horizontal="right" vertical="center"/>
    </xf>
    <xf numFmtId="168" fontId="17" fillId="2" borderId="13" xfId="1" applyNumberFormat="1" applyFont="1" applyFill="1" applyBorder="1" applyAlignment="1">
      <alignment horizontal="right" vertical="center"/>
    </xf>
    <xf numFmtId="168" fontId="17" fillId="2" borderId="1" xfId="1" applyNumberFormat="1" applyFont="1" applyFill="1" applyBorder="1" applyAlignment="1">
      <alignment vertical="center"/>
    </xf>
    <xf numFmtId="168" fontId="17" fillId="2" borderId="5" xfId="1" applyNumberFormat="1" applyFont="1" applyFill="1" applyBorder="1" applyAlignment="1">
      <alignment vertical="center"/>
    </xf>
    <xf numFmtId="166" fontId="17" fillId="2" borderId="0" xfId="1" applyNumberFormat="1" applyFont="1" applyFill="1" applyAlignment="1">
      <alignment vertical="center"/>
    </xf>
    <xf numFmtId="168" fontId="32" fillId="8" borderId="20" xfId="1" applyNumberFormat="1" applyFont="1" applyFill="1" applyBorder="1" applyAlignment="1">
      <alignment horizontal="center" vertical="center"/>
    </xf>
    <xf numFmtId="3" fontId="17" fillId="0" borderId="1" xfId="0" applyNumberFormat="1" applyFont="1" applyBorder="1" applyAlignment="1">
      <alignment horizontal="center" vertical="center" wrapText="1"/>
    </xf>
    <xf numFmtId="166" fontId="17" fillId="2" borderId="0" xfId="1" applyNumberFormat="1" applyFont="1" applyFill="1" applyBorder="1" applyAlignment="1">
      <alignment horizontal="center" vertical="center"/>
    </xf>
    <xf numFmtId="3" fontId="32" fillId="8" borderId="1" xfId="0" applyNumberFormat="1" applyFont="1" applyFill="1" applyBorder="1" applyAlignment="1">
      <alignment horizontal="center" vertical="center" wrapText="1"/>
    </xf>
    <xf numFmtId="166" fontId="17" fillId="2" borderId="1" xfId="1" applyNumberFormat="1" applyFont="1" applyFill="1" applyBorder="1" applyAlignment="1">
      <alignment horizontal="center" vertical="center"/>
    </xf>
    <xf numFmtId="166" fontId="42" fillId="2" borderId="1" xfId="1" applyNumberFormat="1" applyFont="1" applyFill="1" applyBorder="1" applyAlignment="1">
      <alignment horizontal="center" vertical="center"/>
    </xf>
    <xf numFmtId="166" fontId="17" fillId="2" borderId="0" xfId="1" applyNumberFormat="1" applyFont="1" applyFill="1" applyBorder="1" applyAlignment="1">
      <alignment horizontal="center" vertical="center" wrapText="1"/>
    </xf>
    <xf numFmtId="166" fontId="32" fillId="2" borderId="0" xfId="1" applyNumberFormat="1" applyFont="1" applyFill="1" applyBorder="1" applyAlignment="1">
      <alignment horizontal="center" vertical="center" wrapText="1"/>
    </xf>
    <xf numFmtId="166" fontId="42" fillId="2" borderId="0" xfId="1" applyNumberFormat="1" applyFont="1" applyFill="1" applyBorder="1" applyAlignment="1">
      <alignment horizontal="center" vertical="center"/>
    </xf>
    <xf numFmtId="166" fontId="32" fillId="2" borderId="0" xfId="1" applyNumberFormat="1" applyFont="1" applyFill="1" applyAlignment="1">
      <alignment horizontal="center" vertical="center"/>
    </xf>
    <xf numFmtId="166" fontId="32" fillId="2" borderId="0" xfId="1" applyNumberFormat="1" applyFont="1" applyFill="1" applyAlignment="1">
      <alignment vertical="center"/>
    </xf>
    <xf numFmtId="166" fontId="32" fillId="8" borderId="1" xfId="1" applyNumberFormat="1" applyFont="1" applyFill="1" applyBorder="1" applyAlignment="1">
      <alignment horizontal="center" vertical="center"/>
    </xf>
    <xf numFmtId="3" fontId="39" fillId="8" borderId="1" xfId="0" applyNumberFormat="1" applyFont="1" applyFill="1" applyBorder="1" applyAlignment="1">
      <alignment horizontal="center" vertical="center" wrapText="1"/>
    </xf>
    <xf numFmtId="0" fontId="3" fillId="8" borderId="3" xfId="0" applyNumberFormat="1" applyFont="1" applyFill="1" applyBorder="1" applyAlignment="1">
      <alignment horizontal="center" vertical="center" wrapText="1"/>
    </xf>
    <xf numFmtId="0" fontId="30" fillId="0" borderId="0" xfId="0" applyFont="1" applyAlignment="1">
      <alignment horizontal="left" vertical="center"/>
    </xf>
    <xf numFmtId="166" fontId="3" fillId="8" borderId="1" xfId="1" applyNumberFormat="1" applyFont="1" applyFill="1" applyBorder="1" applyAlignment="1">
      <alignment horizontal="center" vertical="center"/>
    </xf>
    <xf numFmtId="0" fontId="3" fillId="8" borderId="40" xfId="0" applyNumberFormat="1" applyFont="1" applyFill="1" applyBorder="1" applyAlignment="1">
      <alignment horizontal="center" vertical="center" wrapText="1"/>
    </xf>
    <xf numFmtId="0" fontId="3" fillId="8" borderId="14" xfId="0" applyNumberFormat="1" applyFont="1" applyFill="1" applyBorder="1" applyAlignment="1">
      <alignment horizontal="center" vertical="center" wrapText="1"/>
    </xf>
    <xf numFmtId="0" fontId="0" fillId="4" borderId="50" xfId="0" applyFill="1" applyBorder="1"/>
    <xf numFmtId="0" fontId="0" fillId="4" borderId="52" xfId="0" applyFill="1" applyBorder="1"/>
    <xf numFmtId="0" fontId="0" fillId="4" borderId="53" xfId="0" applyFill="1" applyBorder="1"/>
    <xf numFmtId="165" fontId="3" fillId="8" borderId="1" xfId="0" applyNumberFormat="1" applyFont="1" applyFill="1" applyBorder="1" applyAlignment="1">
      <alignment horizontal="center" vertical="center" wrapText="1"/>
    </xf>
    <xf numFmtId="3" fontId="3" fillId="4" borderId="51" xfId="0" applyNumberFormat="1" applyFont="1" applyFill="1" applyBorder="1"/>
    <xf numFmtId="173" fontId="2" fillId="8" borderId="1" xfId="0" applyNumberFormat="1" applyFont="1" applyFill="1" applyBorder="1" applyAlignment="1">
      <alignment horizontal="center" vertical="center"/>
    </xf>
    <xf numFmtId="166" fontId="3" fillId="8" borderId="1" xfId="1" applyNumberFormat="1" applyFont="1" applyFill="1" applyBorder="1" applyAlignment="1">
      <alignment horizontal="center" vertical="center" wrapText="1"/>
    </xf>
    <xf numFmtId="166" fontId="3" fillId="8" borderId="6" xfId="1" applyNumberFormat="1" applyFont="1" applyFill="1" applyBorder="1" applyAlignment="1">
      <alignment horizontal="center" vertical="center"/>
    </xf>
    <xf numFmtId="0" fontId="3" fillId="8" borderId="3" xfId="0" applyNumberFormat="1" applyFont="1" applyFill="1" applyBorder="1" applyAlignment="1">
      <alignment horizontal="center" vertical="center" wrapText="1"/>
    </xf>
    <xf numFmtId="0" fontId="3" fillId="8" borderId="1" xfId="0" applyNumberFormat="1" applyFont="1" applyFill="1" applyBorder="1" applyAlignment="1">
      <alignment horizontal="center" vertical="center" wrapText="1"/>
    </xf>
    <xf numFmtId="0" fontId="24" fillId="8" borderId="0" xfId="0" applyFont="1" applyFill="1" applyBorder="1" applyAlignment="1">
      <alignment horizontal="center" vertical="center"/>
    </xf>
    <xf numFmtId="168" fontId="41" fillId="2" borderId="15" xfId="1" applyNumberFormat="1" applyFont="1" applyFill="1" applyBorder="1" applyAlignment="1">
      <alignment horizontal="right" vertical="center"/>
    </xf>
    <xf numFmtId="168" fontId="17" fillId="2" borderId="15" xfId="1" applyNumberFormat="1" applyFont="1" applyFill="1" applyBorder="1" applyAlignment="1">
      <alignment horizontal="right" vertical="center"/>
    </xf>
    <xf numFmtId="168" fontId="17" fillId="2" borderId="16" xfId="1" applyNumberFormat="1" applyFont="1" applyFill="1" applyBorder="1" applyAlignment="1">
      <alignment horizontal="right" vertical="center"/>
    </xf>
    <xf numFmtId="168" fontId="17" fillId="2" borderId="5" xfId="1" applyNumberFormat="1" applyFont="1" applyFill="1" applyBorder="1" applyAlignment="1">
      <alignment horizontal="right" vertical="center"/>
    </xf>
    <xf numFmtId="168" fontId="17" fillId="2" borderId="0" xfId="1" applyNumberFormat="1" applyFont="1" applyFill="1" applyBorder="1" applyAlignment="1">
      <alignment horizontal="right" vertical="center"/>
    </xf>
    <xf numFmtId="168" fontId="32" fillId="8" borderId="54" xfId="1" applyNumberFormat="1" applyFont="1" applyFill="1" applyBorder="1" applyAlignment="1">
      <alignment horizontal="center" vertical="center"/>
    </xf>
    <xf numFmtId="166" fontId="3" fillId="8" borderId="0" xfId="1" applyNumberFormat="1" applyFont="1" applyFill="1" applyBorder="1" applyAlignment="1">
      <alignment horizontal="center" vertical="center"/>
    </xf>
    <xf numFmtId="166" fontId="2" fillId="2" borderId="0" xfId="1" applyNumberFormat="1" applyFont="1" applyFill="1" applyBorder="1" applyAlignment="1">
      <alignment horizontal="center" vertical="center"/>
    </xf>
    <xf numFmtId="168" fontId="17" fillId="2" borderId="40" xfId="1" applyNumberFormat="1" applyFont="1" applyFill="1" applyBorder="1" applyAlignment="1">
      <alignment horizontal="right" vertical="center"/>
    </xf>
    <xf numFmtId="168" fontId="41" fillId="13" borderId="1" xfId="1" applyNumberFormat="1" applyFont="1" applyFill="1" applyBorder="1" applyAlignment="1">
      <alignment horizontal="center" vertical="center"/>
    </xf>
    <xf numFmtId="168" fontId="41" fillId="14" borderId="21" xfId="1" applyNumberFormat="1" applyFont="1" applyFill="1" applyBorder="1" applyAlignment="1">
      <alignment horizontal="right" vertical="center"/>
    </xf>
    <xf numFmtId="168" fontId="41" fillId="14" borderId="28" xfId="1" applyNumberFormat="1" applyFont="1" applyFill="1" applyBorder="1" applyAlignment="1">
      <alignment horizontal="right" vertical="center"/>
    </xf>
    <xf numFmtId="168" fontId="17" fillId="14" borderId="3" xfId="1" applyNumberFormat="1" applyFont="1" applyFill="1" applyBorder="1" applyAlignment="1">
      <alignment horizontal="right" vertical="center"/>
    </xf>
    <xf numFmtId="168" fontId="17" fillId="14" borderId="21" xfId="1" applyNumberFormat="1" applyFont="1" applyFill="1" applyBorder="1" applyAlignment="1">
      <alignment horizontal="right" vertical="center"/>
    </xf>
    <xf numFmtId="168" fontId="17" fillId="14" borderId="2" xfId="1" applyNumberFormat="1" applyFont="1" applyFill="1" applyBorder="1" applyAlignment="1">
      <alignment horizontal="right" vertical="center"/>
    </xf>
    <xf numFmtId="168" fontId="17" fillId="14" borderId="7" xfId="1" applyNumberFormat="1" applyFont="1" applyFill="1" applyBorder="1" applyAlignment="1">
      <alignment horizontal="right" vertical="center"/>
    </xf>
    <xf numFmtId="168" fontId="17" fillId="14" borderId="28" xfId="1" applyNumberFormat="1" applyFont="1" applyFill="1" applyBorder="1" applyAlignment="1">
      <alignment horizontal="right" vertical="center"/>
    </xf>
    <xf numFmtId="168" fontId="32" fillId="14" borderId="4" xfId="1" applyNumberFormat="1" applyFont="1" applyFill="1" applyBorder="1" applyAlignment="1">
      <alignment horizontal="right" vertical="center"/>
    </xf>
    <xf numFmtId="168" fontId="32" fillId="14" borderId="4" xfId="1" applyNumberFormat="1" applyFont="1" applyFill="1" applyBorder="1" applyAlignment="1">
      <alignment horizontal="center" vertical="center"/>
    </xf>
    <xf numFmtId="166" fontId="17" fillId="14" borderId="1" xfId="1" applyNumberFormat="1" applyFont="1" applyFill="1" applyBorder="1" applyAlignment="1">
      <alignment horizontal="right" vertical="center"/>
    </xf>
    <xf numFmtId="166" fontId="17" fillId="14" borderId="2" xfId="1" applyNumberFormat="1" applyFont="1" applyFill="1" applyBorder="1" applyAlignment="1">
      <alignment horizontal="right" vertical="center"/>
    </xf>
    <xf numFmtId="168" fontId="17" fillId="14" borderId="6" xfId="1" applyNumberFormat="1" applyFont="1" applyFill="1" applyBorder="1" applyAlignment="1">
      <alignment horizontal="right" vertical="center"/>
    </xf>
    <xf numFmtId="166" fontId="17" fillId="14" borderId="3" xfId="1" applyNumberFormat="1" applyFont="1" applyFill="1" applyBorder="1" applyAlignment="1">
      <alignment horizontal="right" vertical="center"/>
    </xf>
    <xf numFmtId="168" fontId="17" fillId="14" borderId="1" xfId="1" applyNumberFormat="1" applyFont="1" applyFill="1" applyBorder="1" applyAlignment="1">
      <alignment horizontal="right" vertical="center"/>
    </xf>
    <xf numFmtId="168" fontId="41" fillId="14" borderId="1" xfId="1" applyNumberFormat="1" applyFont="1" applyFill="1" applyBorder="1" applyAlignment="1">
      <alignment horizontal="right" vertical="center"/>
    </xf>
    <xf numFmtId="166" fontId="17" fillId="14" borderId="4" xfId="1" applyNumberFormat="1" applyFont="1" applyFill="1" applyBorder="1" applyAlignment="1">
      <alignment horizontal="right" vertical="center"/>
    </xf>
    <xf numFmtId="166" fontId="32" fillId="14" borderId="27" xfId="1" applyNumberFormat="1" applyFont="1" applyFill="1" applyBorder="1" applyAlignment="1">
      <alignment horizontal="right" vertical="center"/>
    </xf>
    <xf numFmtId="166" fontId="3" fillId="2" borderId="1" xfId="1" applyNumberFormat="1" applyFont="1" applyFill="1" applyBorder="1" applyAlignment="1">
      <alignment horizontal="center" vertical="center" wrapText="1"/>
    </xf>
    <xf numFmtId="166" fontId="3" fillId="2" borderId="1" xfId="1" applyNumberFormat="1" applyFont="1" applyFill="1" applyBorder="1" applyAlignment="1">
      <alignment horizontal="center" vertical="center"/>
    </xf>
    <xf numFmtId="166" fontId="17" fillId="2" borderId="1" xfId="1" applyNumberFormat="1" applyFont="1" applyFill="1" applyBorder="1" applyAlignment="1">
      <alignment horizontal="center" vertical="center" wrapText="1"/>
    </xf>
    <xf numFmtId="166" fontId="32" fillId="2" borderId="1" xfId="1" applyNumberFormat="1" applyFont="1" applyFill="1" applyBorder="1" applyAlignment="1">
      <alignment horizontal="center" vertical="center" wrapText="1"/>
    </xf>
    <xf numFmtId="0" fontId="2" fillId="0" borderId="0" xfId="0" applyFont="1"/>
    <xf numFmtId="166" fontId="7" fillId="2" borderId="1" xfId="1" applyNumberFormat="1" applyFont="1" applyFill="1" applyBorder="1" applyAlignment="1">
      <alignment horizontal="center" vertical="center"/>
    </xf>
    <xf numFmtId="168" fontId="41" fillId="15" borderId="21" xfId="1" applyNumberFormat="1" applyFont="1" applyFill="1" applyBorder="1" applyAlignment="1">
      <alignment horizontal="right" vertical="center"/>
    </xf>
    <xf numFmtId="168" fontId="41" fillId="15" borderId="28" xfId="1" applyNumberFormat="1" applyFont="1" applyFill="1" applyBorder="1" applyAlignment="1">
      <alignment horizontal="right" vertical="center"/>
    </xf>
    <xf numFmtId="168" fontId="17" fillId="15" borderId="3" xfId="1" applyNumberFormat="1" applyFont="1" applyFill="1" applyBorder="1" applyAlignment="1">
      <alignment horizontal="right" vertical="center"/>
    </xf>
    <xf numFmtId="168" fontId="17" fillId="15" borderId="21" xfId="1" applyNumberFormat="1" applyFont="1" applyFill="1" applyBorder="1" applyAlignment="1">
      <alignment horizontal="right" vertical="center"/>
    </xf>
    <xf numFmtId="168" fontId="17" fillId="15" borderId="2" xfId="1" applyNumberFormat="1" applyFont="1" applyFill="1" applyBorder="1" applyAlignment="1">
      <alignment horizontal="right" vertical="center"/>
    </xf>
    <xf numFmtId="168" fontId="17" fillId="15" borderId="7" xfId="1" applyNumberFormat="1" applyFont="1" applyFill="1" applyBorder="1" applyAlignment="1">
      <alignment horizontal="right" vertical="center"/>
    </xf>
    <xf numFmtId="168" fontId="17" fillId="15" borderId="28" xfId="1" applyNumberFormat="1" applyFont="1" applyFill="1" applyBorder="1" applyAlignment="1">
      <alignment horizontal="right" vertical="center"/>
    </xf>
    <xf numFmtId="168" fontId="32" fillId="15" borderId="4" xfId="1" applyNumberFormat="1" applyFont="1" applyFill="1" applyBorder="1" applyAlignment="1">
      <alignment horizontal="right" vertical="center"/>
    </xf>
    <xf numFmtId="168" fontId="32" fillId="15" borderId="4" xfId="1" applyNumberFormat="1" applyFont="1" applyFill="1" applyBorder="1" applyAlignment="1">
      <alignment horizontal="center" vertical="center"/>
    </xf>
    <xf numFmtId="166" fontId="17" fillId="15" borderId="1" xfId="1" applyNumberFormat="1" applyFont="1" applyFill="1" applyBorder="1" applyAlignment="1">
      <alignment horizontal="right" vertical="center"/>
    </xf>
    <xf numFmtId="166" fontId="17" fillId="15" borderId="2" xfId="1" applyNumberFormat="1" applyFont="1" applyFill="1" applyBorder="1" applyAlignment="1">
      <alignment horizontal="right" vertical="center"/>
    </xf>
    <xf numFmtId="168" fontId="17" fillId="15" borderId="6" xfId="1" applyNumberFormat="1" applyFont="1" applyFill="1" applyBorder="1" applyAlignment="1">
      <alignment horizontal="right" vertical="center"/>
    </xf>
    <xf numFmtId="166" fontId="17" fillId="15" borderId="3" xfId="1" applyNumberFormat="1" applyFont="1" applyFill="1" applyBorder="1" applyAlignment="1">
      <alignment horizontal="right" vertical="center"/>
    </xf>
    <xf numFmtId="168" fontId="17" fillId="15" borderId="1" xfId="1" applyNumberFormat="1" applyFont="1" applyFill="1" applyBorder="1" applyAlignment="1">
      <alignment horizontal="right" vertical="center"/>
    </xf>
    <xf numFmtId="168" fontId="41" fillId="15" borderId="1" xfId="1" applyNumberFormat="1" applyFont="1" applyFill="1" applyBorder="1" applyAlignment="1">
      <alignment horizontal="right" vertical="center"/>
    </xf>
    <xf numFmtId="166" fontId="17" fillId="15" borderId="4" xfId="1" applyNumberFormat="1" applyFont="1" applyFill="1" applyBorder="1" applyAlignment="1">
      <alignment horizontal="right" vertical="center"/>
    </xf>
    <xf numFmtId="166" fontId="32" fillId="15" borderId="27" xfId="1" applyNumberFormat="1" applyFont="1" applyFill="1" applyBorder="1" applyAlignment="1">
      <alignment horizontal="right" vertical="center"/>
    </xf>
    <xf numFmtId="1" fontId="42" fillId="2" borderId="1" xfId="1" applyNumberFormat="1" applyFont="1" applyFill="1" applyBorder="1" applyAlignment="1">
      <alignment horizontal="center" vertical="center"/>
    </xf>
    <xf numFmtId="1" fontId="19" fillId="0" borderId="17" xfId="1" applyNumberFormat="1" applyFont="1" applyFill="1" applyBorder="1" applyAlignment="1">
      <alignment vertical="center"/>
    </xf>
    <xf numFmtId="3" fontId="4" fillId="2" borderId="1" xfId="1" applyNumberFormat="1" applyFont="1" applyFill="1" applyBorder="1" applyAlignment="1">
      <alignment horizontal="center" vertical="center"/>
    </xf>
    <xf numFmtId="0" fontId="17" fillId="0" borderId="60" xfId="0" applyFont="1" applyFill="1" applyBorder="1" applyAlignment="1">
      <alignment horizontal="center" vertical="center"/>
    </xf>
    <xf numFmtId="166" fontId="13" fillId="0" borderId="59" xfId="0" applyNumberFormat="1" applyFont="1" applyFill="1" applyBorder="1" applyAlignment="1">
      <alignment vertical="center"/>
    </xf>
    <xf numFmtId="0" fontId="3" fillId="14" borderId="14" xfId="0" applyFont="1" applyFill="1" applyBorder="1" applyAlignment="1">
      <alignment horizontal="center" vertical="center" wrapText="1"/>
    </xf>
    <xf numFmtId="0" fontId="3" fillId="14" borderId="3" xfId="0" applyFont="1" applyFill="1" applyBorder="1" applyAlignment="1">
      <alignment horizontal="center" vertical="center" wrapText="1"/>
    </xf>
    <xf numFmtId="166" fontId="2" fillId="8" borderId="25" xfId="1" applyNumberFormat="1" applyFont="1" applyFill="1" applyBorder="1" applyAlignment="1">
      <alignment horizontal="left" vertical="center"/>
    </xf>
    <xf numFmtId="166" fontId="2" fillId="8" borderId="26" xfId="1" applyNumberFormat="1" applyFont="1" applyFill="1" applyBorder="1" applyAlignment="1">
      <alignment horizontal="left" vertical="center"/>
    </xf>
    <xf numFmtId="3" fontId="3" fillId="4" borderId="14" xfId="0" applyNumberFormat="1" applyFont="1" applyFill="1" applyBorder="1" applyAlignment="1">
      <alignment horizontal="center" vertical="center"/>
    </xf>
    <xf numFmtId="3" fontId="3" fillId="4" borderId="3" xfId="0" applyNumberFormat="1" applyFont="1" applyFill="1" applyBorder="1" applyAlignment="1">
      <alignment horizontal="center" vertical="center"/>
    </xf>
    <xf numFmtId="9" fontId="3" fillId="14" borderId="7" xfId="0" applyNumberFormat="1" applyFont="1" applyFill="1" applyBorder="1" applyAlignment="1">
      <alignment horizontal="center" vertical="center" wrapText="1"/>
    </xf>
    <xf numFmtId="9" fontId="3" fillId="8" borderId="55" xfId="0" applyNumberFormat="1" applyFont="1" applyFill="1" applyBorder="1" applyAlignment="1">
      <alignment horizontal="center" vertical="center" wrapText="1"/>
    </xf>
    <xf numFmtId="9" fontId="3" fillId="8" borderId="56" xfId="0" applyNumberFormat="1" applyFont="1" applyFill="1" applyBorder="1" applyAlignment="1">
      <alignment horizontal="center" vertical="center" wrapText="1"/>
    </xf>
    <xf numFmtId="0" fontId="22" fillId="8" borderId="22" xfId="0" applyFont="1" applyFill="1" applyBorder="1" applyAlignment="1">
      <alignment horizontal="center" vertical="center"/>
    </xf>
    <xf numFmtId="0" fontId="22" fillId="8" borderId="23" xfId="0" applyFont="1" applyFill="1" applyBorder="1" applyAlignment="1">
      <alignment horizontal="center" vertical="center"/>
    </xf>
    <xf numFmtId="0" fontId="22" fillId="8" borderId="24" xfId="0" applyFont="1" applyFill="1" applyBorder="1" applyAlignment="1">
      <alignment horizontal="center" vertical="center"/>
    </xf>
    <xf numFmtId="0" fontId="28" fillId="8" borderId="1" xfId="0" applyNumberFormat="1" applyFont="1" applyFill="1" applyBorder="1" applyAlignment="1">
      <alignment horizontal="center" vertical="center" wrapText="1"/>
    </xf>
    <xf numFmtId="0" fontId="3" fillId="8" borderId="8" xfId="0" applyNumberFormat="1" applyFont="1" applyFill="1" applyBorder="1" applyAlignment="1">
      <alignment horizontal="center" vertical="center" wrapText="1"/>
    </xf>
    <xf numFmtId="0" fontId="3" fillId="8" borderId="9" xfId="0" applyNumberFormat="1" applyFont="1" applyFill="1" applyBorder="1" applyAlignment="1">
      <alignment horizontal="center" vertical="center" wrapText="1"/>
    </xf>
    <xf numFmtId="0" fontId="3" fillId="8" borderId="10" xfId="0" applyNumberFormat="1" applyFont="1" applyFill="1" applyBorder="1" applyAlignment="1">
      <alignment horizontal="center" vertical="center" wrapText="1"/>
    </xf>
    <xf numFmtId="0" fontId="3" fillId="8" borderId="11" xfId="0" applyNumberFormat="1" applyFont="1" applyFill="1" applyBorder="1" applyAlignment="1">
      <alignment horizontal="center" vertical="center" wrapText="1"/>
    </xf>
    <xf numFmtId="0" fontId="3" fillId="8" borderId="12" xfId="0" applyNumberFormat="1" applyFont="1" applyFill="1" applyBorder="1" applyAlignment="1">
      <alignment horizontal="center" vertical="center" wrapText="1"/>
    </xf>
    <xf numFmtId="0" fontId="3" fillId="8" borderId="13" xfId="0" applyNumberFormat="1" applyFont="1" applyFill="1" applyBorder="1" applyAlignment="1">
      <alignment horizontal="center" vertical="center" wrapText="1"/>
    </xf>
    <xf numFmtId="0" fontId="3" fillId="8" borderId="3" xfId="0" applyNumberFormat="1" applyFont="1" applyFill="1" applyBorder="1" applyAlignment="1">
      <alignment horizontal="center" vertical="center" wrapText="1"/>
    </xf>
    <xf numFmtId="0" fontId="3" fillId="8" borderId="1" xfId="0" applyNumberFormat="1" applyFont="1" applyFill="1" applyBorder="1" applyAlignment="1">
      <alignment horizontal="center" vertical="center" wrapText="1"/>
    </xf>
    <xf numFmtId="0" fontId="3" fillId="8" borderId="14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 wrapText="1"/>
    </xf>
    <xf numFmtId="3" fontId="3" fillId="4" borderId="57" xfId="0" applyNumberFormat="1" applyFont="1" applyFill="1" applyBorder="1" applyAlignment="1">
      <alignment horizontal="center" vertical="center"/>
    </xf>
    <xf numFmtId="3" fontId="3" fillId="4" borderId="58" xfId="0" applyNumberFormat="1" applyFont="1" applyFill="1" applyBorder="1" applyAlignment="1">
      <alignment horizontal="center" vertical="center"/>
    </xf>
    <xf numFmtId="0" fontId="3" fillId="8" borderId="5" xfId="0" applyNumberFormat="1" applyFont="1" applyFill="1" applyBorder="1" applyAlignment="1">
      <alignment horizontal="center" vertical="center" wrapText="1"/>
    </xf>
    <xf numFmtId="0" fontId="3" fillId="8" borderId="16" xfId="0" applyNumberFormat="1" applyFont="1" applyFill="1" applyBorder="1" applyAlignment="1">
      <alignment horizontal="center" vertical="center" wrapText="1"/>
    </xf>
    <xf numFmtId="9" fontId="3" fillId="8" borderId="7" xfId="0" applyNumberFormat="1" applyFont="1" applyFill="1" applyBorder="1" applyAlignment="1">
      <alignment horizontal="center" vertical="center" wrapText="1"/>
    </xf>
    <xf numFmtId="9" fontId="3" fillId="8" borderId="14" xfId="0" applyNumberFormat="1" applyFont="1" applyFill="1" applyBorder="1" applyAlignment="1">
      <alignment horizontal="center" vertical="center" wrapText="1"/>
    </xf>
    <xf numFmtId="9" fontId="3" fillId="8" borderId="3" xfId="0" applyNumberFormat="1" applyFont="1" applyFill="1" applyBorder="1" applyAlignment="1">
      <alignment horizontal="center" vertical="center" wrapText="1"/>
    </xf>
    <xf numFmtId="0" fontId="24" fillId="8" borderId="23" xfId="0" applyFont="1" applyFill="1" applyBorder="1" applyAlignment="1">
      <alignment horizontal="center" vertical="center"/>
    </xf>
    <xf numFmtId="0" fontId="24" fillId="8" borderId="24" xfId="0" applyFont="1" applyFill="1" applyBorder="1" applyAlignment="1">
      <alignment horizontal="center" vertical="center"/>
    </xf>
    <xf numFmtId="166" fontId="3" fillId="8" borderId="1" xfId="1" applyNumberFormat="1" applyFont="1" applyFill="1" applyBorder="1" applyAlignment="1">
      <alignment horizontal="center" vertical="center" wrapText="1"/>
    </xf>
    <xf numFmtId="165" fontId="2" fillId="8" borderId="6" xfId="0" applyNumberFormat="1" applyFont="1" applyFill="1" applyBorder="1" applyAlignment="1">
      <alignment horizontal="center" vertical="center"/>
    </xf>
    <xf numFmtId="9" fontId="3" fillId="15" borderId="7" xfId="0" applyNumberFormat="1" applyFont="1" applyFill="1" applyBorder="1" applyAlignment="1">
      <alignment horizontal="center" vertical="center" wrapText="1"/>
    </xf>
    <xf numFmtId="0" fontId="3" fillId="8" borderId="6" xfId="0" applyNumberFormat="1" applyFont="1" applyFill="1" applyBorder="1" applyAlignment="1">
      <alignment horizontal="center" vertical="center" wrapText="1"/>
    </xf>
    <xf numFmtId="0" fontId="3" fillId="15" borderId="14" xfId="0" applyFont="1" applyFill="1" applyBorder="1" applyAlignment="1">
      <alignment horizontal="center" vertical="center" wrapText="1"/>
    </xf>
    <xf numFmtId="0" fontId="3" fillId="15" borderId="3" xfId="0" applyFont="1" applyFill="1" applyBorder="1" applyAlignment="1">
      <alignment horizontal="center" vertical="center" wrapText="1"/>
    </xf>
    <xf numFmtId="165" fontId="2" fillId="8" borderId="1" xfId="0" applyNumberFormat="1" applyFont="1" applyFill="1" applyBorder="1" applyAlignment="1">
      <alignment horizontal="center" vertical="center"/>
    </xf>
    <xf numFmtId="0" fontId="28" fillId="8" borderId="1" xfId="0" applyFont="1" applyFill="1" applyBorder="1" applyAlignment="1">
      <alignment horizontal="center" vertical="center" wrapText="1"/>
    </xf>
    <xf numFmtId="0" fontId="3" fillId="8" borderId="22" xfId="0" applyFont="1" applyFill="1" applyBorder="1" applyAlignment="1">
      <alignment horizontal="center" vertical="center"/>
    </xf>
    <xf numFmtId="0" fontId="3" fillId="8" borderId="23" xfId="0" applyFont="1" applyFill="1" applyBorder="1" applyAlignment="1">
      <alignment horizontal="center" vertical="center"/>
    </xf>
    <xf numFmtId="0" fontId="3" fillId="8" borderId="24" xfId="0" applyFont="1" applyFill="1" applyBorder="1" applyAlignment="1">
      <alignment horizontal="center" vertical="center"/>
    </xf>
    <xf numFmtId="0" fontId="10" fillId="0" borderId="29" xfId="3" applyFont="1" applyBorder="1" applyAlignment="1">
      <alignment horizontal="center"/>
    </xf>
    <xf numFmtId="0" fontId="11" fillId="6" borderId="1" xfId="0" applyFont="1" applyFill="1" applyBorder="1" applyAlignment="1">
      <alignment horizontal="center" vertical="center" textRotation="90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9" fillId="5" borderId="1" xfId="3" applyFont="1" applyFill="1" applyBorder="1" applyAlignment="1">
      <alignment horizontal="center" vertical="center" textRotation="90"/>
    </xf>
  </cellXfs>
  <cellStyles count="40">
    <cellStyle name="60% - akcent 1" xfId="9" xr:uid="{00000000-0005-0000-0000-000000000000}"/>
    <cellStyle name="Hipervínculo 2" xfId="10" xr:uid="{00000000-0005-0000-0000-000001000000}"/>
    <cellStyle name="Millares" xfId="1" builtinId="3"/>
    <cellStyle name="Millares 2" xfId="5" xr:uid="{00000000-0005-0000-0000-000003000000}"/>
    <cellStyle name="Millares 2 2" xfId="11" xr:uid="{00000000-0005-0000-0000-000004000000}"/>
    <cellStyle name="Millares 2 2 2" xfId="7" xr:uid="{00000000-0005-0000-0000-000005000000}"/>
    <cellStyle name="Millares 2 3" xfId="12" xr:uid="{00000000-0005-0000-0000-000006000000}"/>
    <cellStyle name="Millares 2 3 2" xfId="13" xr:uid="{00000000-0005-0000-0000-000007000000}"/>
    <cellStyle name="Millares 2 4" xfId="14" xr:uid="{00000000-0005-0000-0000-000008000000}"/>
    <cellStyle name="Millares 3" xfId="15" xr:uid="{00000000-0005-0000-0000-000009000000}"/>
    <cellStyle name="Millares 3 2" xfId="16" xr:uid="{00000000-0005-0000-0000-00000A000000}"/>
    <cellStyle name="Millares 4" xfId="17" xr:uid="{00000000-0005-0000-0000-00000B000000}"/>
    <cellStyle name="Millares 5" xfId="18" xr:uid="{00000000-0005-0000-0000-00000C000000}"/>
    <cellStyle name="Millares 6" xfId="19" xr:uid="{00000000-0005-0000-0000-00000D000000}"/>
    <cellStyle name="Millares 7" xfId="20" xr:uid="{00000000-0005-0000-0000-00000E000000}"/>
    <cellStyle name="Millares 7 2" xfId="21" xr:uid="{00000000-0005-0000-0000-00000F000000}"/>
    <cellStyle name="Normal" xfId="0" builtinId="0"/>
    <cellStyle name="Normal 10" xfId="22" xr:uid="{00000000-0005-0000-0000-000011000000}"/>
    <cellStyle name="Normal 2" xfId="3" xr:uid="{00000000-0005-0000-0000-000012000000}"/>
    <cellStyle name="Normal 2 2" xfId="4" xr:uid="{00000000-0005-0000-0000-000013000000}"/>
    <cellStyle name="Normal 2 2 2" xfId="23" xr:uid="{00000000-0005-0000-0000-000014000000}"/>
    <cellStyle name="Normal 2 3" xfId="6" xr:uid="{00000000-0005-0000-0000-000015000000}"/>
    <cellStyle name="Normal 3" xfId="24" xr:uid="{00000000-0005-0000-0000-000016000000}"/>
    <cellStyle name="Normal 3 2" xfId="25" xr:uid="{00000000-0005-0000-0000-000017000000}"/>
    <cellStyle name="Normal 3 3" xfId="26" xr:uid="{00000000-0005-0000-0000-000018000000}"/>
    <cellStyle name="Normal 3 3 2" xfId="27" xr:uid="{00000000-0005-0000-0000-000019000000}"/>
    <cellStyle name="Normal 3 4" xfId="28" xr:uid="{00000000-0005-0000-0000-00001A000000}"/>
    <cellStyle name="Normal 4" xfId="8" xr:uid="{00000000-0005-0000-0000-00001B000000}"/>
    <cellStyle name="Normal 4 2" xfId="29" xr:uid="{00000000-0005-0000-0000-00001C000000}"/>
    <cellStyle name="Normal 5" xfId="30" xr:uid="{00000000-0005-0000-0000-00001D000000}"/>
    <cellStyle name="Normal 6" xfId="31" xr:uid="{00000000-0005-0000-0000-00001E000000}"/>
    <cellStyle name="Normal 7" xfId="32" xr:uid="{00000000-0005-0000-0000-00001F000000}"/>
    <cellStyle name="Normal 8" xfId="33" xr:uid="{00000000-0005-0000-0000-000020000000}"/>
    <cellStyle name="Normal 9" xfId="34" xr:uid="{00000000-0005-0000-0000-000021000000}"/>
    <cellStyle name="Porcentaje" xfId="2" builtinId="5"/>
    <cellStyle name="Porcentual 2" xfId="35" xr:uid="{00000000-0005-0000-0000-000023000000}"/>
    <cellStyle name="Porcentual 2 2" xfId="36" xr:uid="{00000000-0005-0000-0000-000024000000}"/>
    <cellStyle name="Porcentual 2 2 2" xfId="37" xr:uid="{00000000-0005-0000-0000-000025000000}"/>
    <cellStyle name="Porcentual 2 3" xfId="38" xr:uid="{00000000-0005-0000-0000-000026000000}"/>
    <cellStyle name="Porcentual 2 3 2" xfId="39" xr:uid="{00000000-0005-0000-0000-000027000000}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8</xdr:row>
      <xdr:rowOff>0</xdr:rowOff>
    </xdr:from>
    <xdr:to>
      <xdr:col>6</xdr:col>
      <xdr:colOff>0</xdr:colOff>
      <xdr:row>8</xdr:row>
      <xdr:rowOff>133350</xdr:rowOff>
    </xdr:to>
    <xdr:sp macro="" textlink="">
      <xdr:nvSpPr>
        <xdr:cNvPr id="2" name="Texto 184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7477125" y="1714500"/>
          <a:ext cx="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270" wrap="square" lIns="18288" tIns="18288" rIns="18288" bIns="18288" anchor="ctr" upright="1"/>
        <a:lstStyle/>
        <a:p>
          <a:pPr algn="ctr" rtl="0">
            <a:defRPr sz="1000"/>
          </a:pPr>
          <a:r>
            <a:rPr lang="es-CL" sz="300" b="1" i="0" strike="noStrike">
              <a:solidFill>
                <a:srgbClr val="000000"/>
              </a:solidFill>
              <a:latin typeface="Times New Roman"/>
              <a:cs typeface="Times New Roman"/>
            </a:rPr>
            <a:t>FRANQUICIAS TRIBUTARIAS</a:t>
          </a:r>
        </a:p>
      </xdr:txBody>
    </xdr:sp>
    <xdr:clientData/>
  </xdr:twoCellAnchor>
  <xdr:twoCellAnchor>
    <xdr:from>
      <xdr:col>6</xdr:col>
      <xdr:colOff>0</xdr:colOff>
      <xdr:row>8</xdr:row>
      <xdr:rowOff>9525</xdr:rowOff>
    </xdr:from>
    <xdr:to>
      <xdr:col>6</xdr:col>
      <xdr:colOff>0</xdr:colOff>
      <xdr:row>8</xdr:row>
      <xdr:rowOff>142875</xdr:rowOff>
    </xdr:to>
    <xdr:sp macro="" textlink="">
      <xdr:nvSpPr>
        <xdr:cNvPr id="3" name="Texto 19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7477125" y="1724025"/>
          <a:ext cx="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CL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46</a:t>
          </a:r>
        </a:p>
      </xdr:txBody>
    </xdr:sp>
    <xdr:clientData/>
  </xdr:twoCellAnchor>
  <xdr:twoCellAnchor>
    <xdr:from>
      <xdr:col>6</xdr:col>
      <xdr:colOff>0</xdr:colOff>
      <xdr:row>8</xdr:row>
      <xdr:rowOff>0</xdr:rowOff>
    </xdr:from>
    <xdr:to>
      <xdr:col>6</xdr:col>
      <xdr:colOff>0</xdr:colOff>
      <xdr:row>8</xdr:row>
      <xdr:rowOff>133350</xdr:rowOff>
    </xdr:to>
    <xdr:sp macro="" textlink="">
      <xdr:nvSpPr>
        <xdr:cNvPr id="4" name="Texto 184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7477125" y="1714500"/>
          <a:ext cx="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270" wrap="square" lIns="18288" tIns="18288" rIns="18288" bIns="18288" anchor="ctr" upright="1"/>
        <a:lstStyle/>
        <a:p>
          <a:pPr algn="ctr" rtl="0">
            <a:defRPr sz="1000"/>
          </a:pPr>
          <a:r>
            <a:rPr lang="es-CL" sz="300" b="1" i="0" strike="noStrike">
              <a:solidFill>
                <a:srgbClr val="000000"/>
              </a:solidFill>
              <a:latin typeface="Times New Roman"/>
              <a:cs typeface="Times New Roman"/>
            </a:rPr>
            <a:t>FRANQUICIAS TRIBUTARIAS</a:t>
          </a:r>
        </a:p>
      </xdr:txBody>
    </xdr:sp>
    <xdr:clientData/>
  </xdr:twoCellAnchor>
  <xdr:twoCellAnchor>
    <xdr:from>
      <xdr:col>6</xdr:col>
      <xdr:colOff>0</xdr:colOff>
      <xdr:row>8</xdr:row>
      <xdr:rowOff>9525</xdr:rowOff>
    </xdr:from>
    <xdr:to>
      <xdr:col>6</xdr:col>
      <xdr:colOff>0</xdr:colOff>
      <xdr:row>8</xdr:row>
      <xdr:rowOff>142875</xdr:rowOff>
    </xdr:to>
    <xdr:sp macro="" textlink="">
      <xdr:nvSpPr>
        <xdr:cNvPr id="5" name="Texto 192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7477125" y="1724025"/>
          <a:ext cx="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CL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46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94007</xdr:colOff>
      <xdr:row>1</xdr:row>
      <xdr:rowOff>77443</xdr:rowOff>
    </xdr:from>
    <xdr:to>
      <xdr:col>4</xdr:col>
      <xdr:colOff>1741832</xdr:colOff>
      <xdr:row>2</xdr:row>
      <xdr:rowOff>125068</xdr:rowOff>
    </xdr:to>
    <xdr:pic>
      <xdr:nvPicPr>
        <xdr:cNvPr id="3" name="2 Imagen" descr="trlogo.jp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6507" y="243095"/>
          <a:ext cx="1647825" cy="370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4842356</xdr:colOff>
      <xdr:row>0</xdr:row>
      <xdr:rowOff>71068</xdr:rowOff>
    </xdr:from>
    <xdr:to>
      <xdr:col>6</xdr:col>
      <xdr:colOff>158446</xdr:colOff>
      <xdr:row>2</xdr:row>
      <xdr:rowOff>118693</xdr:rowOff>
    </xdr:to>
    <xdr:pic>
      <xdr:nvPicPr>
        <xdr:cNvPr id="3" name="2 Imagen" descr="trlogo.jpg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5933" y="71068"/>
          <a:ext cx="1653878" cy="370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8"/>
  <sheetViews>
    <sheetView showGridLines="0" zoomScale="90" zoomScaleNormal="90" workbookViewId="0">
      <pane ySplit="6" topLeftCell="A7" activePane="bottomLeft" state="frozen"/>
      <selection pane="bottomLeft" activeCell="D22" sqref="D22"/>
    </sheetView>
  </sheetViews>
  <sheetFormatPr baseColWidth="10" defaultRowHeight="12.75"/>
  <cols>
    <col min="2" max="2" width="33.5703125" customWidth="1"/>
    <col min="3" max="3" width="11.85546875" customWidth="1"/>
    <col min="4" max="4" width="16.85546875" customWidth="1"/>
    <col min="5" max="5" width="13.42578125" customWidth="1"/>
    <col min="6" max="6" width="12.5703125" customWidth="1"/>
    <col min="7" max="7" width="2.42578125" customWidth="1"/>
    <col min="8" max="8" width="13.28515625" customWidth="1"/>
    <col min="9" max="9" width="13.140625" customWidth="1"/>
    <col min="11" max="11" width="13.28515625" bestFit="1" customWidth="1"/>
  </cols>
  <sheetData>
    <row r="1" spans="1:12" ht="23.25">
      <c r="A1" s="26"/>
      <c r="B1" s="268" t="s">
        <v>156</v>
      </c>
      <c r="C1" s="269"/>
      <c r="D1" s="269"/>
      <c r="E1" s="269"/>
      <c r="F1" s="269"/>
      <c r="G1" s="269"/>
      <c r="H1" s="269"/>
      <c r="I1" s="270"/>
      <c r="J1" s="203"/>
    </row>
    <row r="2" spans="1:12" ht="18">
      <c r="A2" s="26"/>
      <c r="B2" s="54" t="s">
        <v>168</v>
      </c>
      <c r="C2" s="26"/>
      <c r="D2" s="26"/>
      <c r="E2" s="26"/>
      <c r="F2" s="26"/>
      <c r="G2" s="39"/>
      <c r="H2" s="39"/>
      <c r="I2" s="26"/>
      <c r="J2" s="26"/>
    </row>
    <row r="3" spans="1:12" ht="15.75" customHeight="1">
      <c r="A3" s="39"/>
      <c r="B3" s="26"/>
      <c r="C3" s="26"/>
      <c r="D3" s="26"/>
      <c r="E3" s="271" t="s">
        <v>151</v>
      </c>
      <c r="F3" s="271"/>
      <c r="G3" s="26"/>
      <c r="H3" s="26"/>
      <c r="I3" s="39"/>
      <c r="J3" s="39"/>
    </row>
    <row r="4" spans="1:12" ht="12.75" customHeight="1">
      <c r="A4" s="39"/>
      <c r="B4" s="272" t="s">
        <v>0</v>
      </c>
      <c r="C4" s="273"/>
      <c r="D4" s="192" t="s">
        <v>74</v>
      </c>
      <c r="E4" s="278" t="s">
        <v>153</v>
      </c>
      <c r="F4" s="278" t="s">
        <v>75</v>
      </c>
      <c r="G4" s="73"/>
      <c r="H4" s="202" t="s">
        <v>149</v>
      </c>
      <c r="J4" s="202" t="s">
        <v>150</v>
      </c>
    </row>
    <row r="5" spans="1:12" ht="12.75" customHeight="1">
      <c r="A5" s="39"/>
      <c r="B5" s="274"/>
      <c r="C5" s="275"/>
      <c r="D5" s="191"/>
      <c r="E5" s="279"/>
      <c r="F5" s="279"/>
      <c r="H5" s="196">
        <v>0.2</v>
      </c>
      <c r="I5" s="265" t="s">
        <v>83</v>
      </c>
      <c r="J5" s="266">
        <v>0.2</v>
      </c>
      <c r="K5" s="259" t="s">
        <v>84</v>
      </c>
      <c r="L5" s="26"/>
    </row>
    <row r="6" spans="1:12">
      <c r="A6" s="39"/>
      <c r="B6" s="276"/>
      <c r="C6" s="277"/>
      <c r="D6" s="201"/>
      <c r="E6" s="279"/>
      <c r="F6" s="279"/>
      <c r="H6" s="52">
        <f>20/80</f>
        <v>0.25</v>
      </c>
      <c r="I6" s="265"/>
      <c r="J6" s="267"/>
      <c r="K6" s="260"/>
      <c r="L6" s="26"/>
    </row>
    <row r="7" spans="1:12" ht="16.5" customHeight="1">
      <c r="A7" s="40"/>
      <c r="B7" s="28" t="s">
        <v>154</v>
      </c>
      <c r="C7" s="28"/>
      <c r="D7" s="135"/>
      <c r="E7" s="213">
        <f>D7-F7</f>
        <v>0</v>
      </c>
      <c r="F7" s="213">
        <f>D7*H5</f>
        <v>0</v>
      </c>
      <c r="H7" s="137">
        <f>J7</f>
        <v>0</v>
      </c>
      <c r="I7" s="214">
        <f>SUM(H7:H7)</f>
        <v>0</v>
      </c>
      <c r="J7" s="204">
        <f>E7*H6</f>
        <v>0</v>
      </c>
      <c r="K7" s="223">
        <f>SUM(J7:J7)</f>
        <v>0</v>
      </c>
      <c r="L7" s="25"/>
    </row>
    <row r="8" spans="1:12" ht="19.5" customHeight="1" thickBot="1">
      <c r="A8" s="40"/>
      <c r="B8" s="55" t="s">
        <v>76</v>
      </c>
      <c r="C8" s="56">
        <v>0</v>
      </c>
      <c r="D8" s="142">
        <f t="shared" ref="D8:F8" si="0">D7*$C$8</f>
        <v>0</v>
      </c>
      <c r="E8" s="142">
        <f t="shared" si="0"/>
        <v>0</v>
      </c>
      <c r="F8" s="142">
        <f t="shared" si="0"/>
        <v>0</v>
      </c>
      <c r="H8" s="144">
        <f t="shared" ref="H8" si="1">H7*$C$8</f>
        <v>0</v>
      </c>
      <c r="I8" s="215">
        <f>SUM(H8:H8)</f>
        <v>0</v>
      </c>
      <c r="J8" s="146">
        <f t="shared" ref="J8" si="2">J7*$C$8</f>
        <v>0</v>
      </c>
      <c r="K8" s="224">
        <f>SUM(J8:J8)</f>
        <v>0</v>
      </c>
      <c r="L8" s="25"/>
    </row>
    <row r="9" spans="1:12" ht="15.75" thickTop="1">
      <c r="A9" s="40"/>
      <c r="B9" s="261" t="s">
        <v>77</v>
      </c>
      <c r="C9" s="262"/>
      <c r="D9" s="148">
        <f>SUM(D7:D8)</f>
        <v>0</v>
      </c>
      <c r="E9" s="148">
        <f t="shared" ref="E9:F9" si="3">SUM(E7:E8)</f>
        <v>0</v>
      </c>
      <c r="F9" s="148">
        <f t="shared" si="3"/>
        <v>0</v>
      </c>
      <c r="H9" s="149">
        <f t="shared" ref="H9:I9" si="4">+H7+H8</f>
        <v>0</v>
      </c>
      <c r="I9" s="216">
        <f t="shared" si="4"/>
        <v>0</v>
      </c>
      <c r="J9" s="149">
        <f t="shared" ref="J9" si="5">SUM(J7:J8)</f>
        <v>0</v>
      </c>
      <c r="K9" s="216">
        <f>SUM(K7:K8)</f>
        <v>0</v>
      </c>
      <c r="L9" s="25"/>
    </row>
    <row r="10" spans="1:12" ht="24.75" customHeight="1">
      <c r="A10" s="40"/>
      <c r="B10" s="59" t="s">
        <v>141</v>
      </c>
      <c r="C10" s="57"/>
      <c r="D10" s="150"/>
      <c r="E10" s="150"/>
      <c r="F10" s="150"/>
      <c r="H10" s="152"/>
      <c r="I10" s="217"/>
      <c r="J10" s="205"/>
      <c r="K10" s="225">
        <v>0</v>
      </c>
      <c r="L10" s="35"/>
    </row>
    <row r="11" spans="1:12" ht="15.75" thickBot="1">
      <c r="A11" s="41" t="s">
        <v>7</v>
      </c>
      <c r="B11" s="60" t="s">
        <v>1</v>
      </c>
      <c r="C11" s="61"/>
      <c r="D11" s="155">
        <f>SUM(D9:D10)</f>
        <v>0</v>
      </c>
      <c r="E11" s="155">
        <f t="shared" ref="E11:F11" si="6">SUM(E9:E10)</f>
        <v>0</v>
      </c>
      <c r="F11" s="155">
        <f t="shared" si="6"/>
        <v>0</v>
      </c>
      <c r="H11" s="156">
        <f t="shared" ref="H11:I11" si="7">+H9+H10</f>
        <v>0</v>
      </c>
      <c r="I11" s="218">
        <f t="shared" si="7"/>
        <v>0</v>
      </c>
      <c r="J11" s="156">
        <f t="shared" ref="J11" si="8">SUM(J9:J10)</f>
        <v>0</v>
      </c>
      <c r="K11" s="218">
        <f>SUM(K9:K10)</f>
        <v>0</v>
      </c>
      <c r="L11" s="36"/>
    </row>
    <row r="12" spans="1:12" ht="15" thickTop="1">
      <c r="A12" s="40"/>
      <c r="B12" s="30" t="s">
        <v>78</v>
      </c>
      <c r="C12" s="29"/>
      <c r="D12" s="158"/>
      <c r="E12" s="158"/>
      <c r="F12" s="158"/>
      <c r="H12" s="152"/>
      <c r="I12" s="219"/>
      <c r="J12" s="206"/>
      <c r="K12" s="226"/>
      <c r="L12" s="25"/>
    </row>
    <row r="13" spans="1:12" ht="14.25">
      <c r="A13" s="40"/>
      <c r="B13" s="37"/>
      <c r="C13" s="29"/>
      <c r="D13" s="150"/>
      <c r="E13" s="150"/>
      <c r="F13" s="150"/>
      <c r="H13" s="152"/>
      <c r="I13" s="219"/>
      <c r="J13" s="207"/>
      <c r="K13" s="223"/>
      <c r="L13" s="25"/>
    </row>
    <row r="14" spans="1:12" ht="14.25">
      <c r="A14" s="40"/>
      <c r="B14" s="30" t="s">
        <v>79</v>
      </c>
      <c r="C14" s="31"/>
      <c r="D14" s="150"/>
      <c r="E14" s="150"/>
      <c r="F14" s="150"/>
      <c r="H14" s="152"/>
      <c r="I14" s="219"/>
      <c r="J14" s="206"/>
      <c r="K14" s="227"/>
      <c r="L14" s="25"/>
    </row>
    <row r="15" spans="1:12" ht="14.25">
      <c r="A15" s="40"/>
      <c r="B15" s="37"/>
      <c r="C15" s="31"/>
      <c r="D15" s="150"/>
      <c r="E15" s="150"/>
      <c r="F15" s="150"/>
      <c r="H15" s="152"/>
      <c r="I15" s="219"/>
      <c r="J15" s="207"/>
      <c r="K15" s="228"/>
      <c r="L15" s="25"/>
    </row>
    <row r="16" spans="1:12" ht="14.25">
      <c r="A16" s="40"/>
      <c r="B16" s="29"/>
      <c r="C16" s="29"/>
      <c r="D16" s="158"/>
      <c r="E16" s="158"/>
      <c r="F16" s="158"/>
      <c r="H16" s="152"/>
      <c r="I16" s="219"/>
      <c r="J16" s="206"/>
      <c r="K16" s="223"/>
      <c r="L16" s="25"/>
    </row>
    <row r="17" spans="1:12" ht="15.75" thickBot="1">
      <c r="A17" s="41" t="s">
        <v>7</v>
      </c>
      <c r="B17" s="61" t="s">
        <v>2</v>
      </c>
      <c r="C17" s="61"/>
      <c r="D17" s="155">
        <f>SUM(D13:D16)</f>
        <v>0</v>
      </c>
      <c r="E17" s="155">
        <f t="shared" ref="E17:F17" si="9">SUM(E13:E16)</f>
        <v>0</v>
      </c>
      <c r="F17" s="155">
        <f t="shared" si="9"/>
        <v>0</v>
      </c>
      <c r="H17" s="161">
        <f>SUM(H13:H16)</f>
        <v>0</v>
      </c>
      <c r="I17" s="220">
        <f>SUM(I13:I16)</f>
        <v>0</v>
      </c>
      <c r="J17" s="162">
        <f t="shared" ref="J17" si="10">SUM(J13:J16)</f>
        <v>0</v>
      </c>
      <c r="K17" s="224">
        <f>SUM(K13:K16)</f>
        <v>0</v>
      </c>
      <c r="L17" s="24"/>
    </row>
    <row r="18" spans="1:12" ht="15.75" thickTop="1" thickBot="1">
      <c r="A18" s="40"/>
      <c r="B18" s="29"/>
      <c r="C18" s="29"/>
      <c r="D18" s="150"/>
      <c r="E18" s="150"/>
      <c r="F18" s="150"/>
      <c r="H18" s="152"/>
      <c r="I18" s="219"/>
      <c r="J18" s="206"/>
      <c r="K18" s="229"/>
      <c r="L18" s="25"/>
    </row>
    <row r="19" spans="1:12" ht="16.5" thickTop="1" thickBot="1">
      <c r="A19" s="40"/>
      <c r="B19" s="62" t="s">
        <v>3</v>
      </c>
      <c r="C19" s="62"/>
      <c r="D19" s="165">
        <f>+D11+D17</f>
        <v>0</v>
      </c>
      <c r="E19" s="165">
        <f t="shared" ref="E19:F19" si="11">+E11+E17</f>
        <v>0</v>
      </c>
      <c r="F19" s="165">
        <f t="shared" si="11"/>
        <v>0</v>
      </c>
      <c r="H19" s="166">
        <f>H11+H17</f>
        <v>0</v>
      </c>
      <c r="I19" s="221">
        <f>SUM(H19:H19)</f>
        <v>0</v>
      </c>
      <c r="J19" s="166">
        <f t="shared" ref="J19" si="12">+J11+J17</f>
        <v>0</v>
      </c>
      <c r="K19" s="230">
        <f>SUM(J19:J19)</f>
        <v>0</v>
      </c>
      <c r="L19" s="25"/>
    </row>
    <row r="20" spans="1:12" ht="15" thickTop="1">
      <c r="A20" s="40"/>
      <c r="B20" s="132" t="s">
        <v>138</v>
      </c>
      <c r="C20" s="32"/>
      <c r="D20" s="168"/>
      <c r="E20" s="168"/>
      <c r="F20" s="168"/>
      <c r="H20" s="170"/>
      <c r="I20" s="217"/>
      <c r="J20" s="205"/>
      <c r="K20" s="226"/>
      <c r="L20" s="25"/>
    </row>
    <row r="21" spans="1:12" ht="14.25">
      <c r="A21" s="40"/>
      <c r="B21" s="37"/>
      <c r="C21" s="71"/>
      <c r="D21" s="150"/>
      <c r="E21" s="150"/>
      <c r="F21" s="150"/>
      <c r="H21" s="152"/>
      <c r="I21" s="219"/>
      <c r="J21" s="206"/>
      <c r="K21" s="227"/>
      <c r="L21" s="25"/>
    </row>
    <row r="22" spans="1:12" ht="14.25">
      <c r="A22" s="40"/>
      <c r="B22" s="37"/>
      <c r="C22" s="71"/>
      <c r="D22" s="150"/>
      <c r="E22" s="150"/>
      <c r="F22" s="150">
        <v>0</v>
      </c>
      <c r="H22" s="152">
        <f>D22*H6</f>
        <v>0</v>
      </c>
      <c r="I22" s="219">
        <f>H22</f>
        <v>0</v>
      </c>
      <c r="J22" s="206">
        <f>D22*H6</f>
        <v>0</v>
      </c>
      <c r="K22" s="227">
        <f>J22</f>
        <v>0</v>
      </c>
      <c r="L22" s="25"/>
    </row>
    <row r="23" spans="1:12" ht="14.25">
      <c r="A23" s="40"/>
      <c r="B23" s="37"/>
      <c r="C23" s="71"/>
      <c r="D23" s="150"/>
      <c r="E23" s="150"/>
      <c r="F23" s="150"/>
      <c r="H23" s="152"/>
      <c r="I23" s="219"/>
      <c r="J23" s="206"/>
      <c r="K23" s="227"/>
      <c r="L23" s="25"/>
    </row>
    <row r="24" spans="1:12" ht="14.25">
      <c r="A24" s="40"/>
      <c r="B24" s="37"/>
      <c r="C24" s="71"/>
      <c r="D24" s="150"/>
      <c r="E24" s="150"/>
      <c r="F24" s="150"/>
      <c r="H24" s="152"/>
      <c r="I24" s="219"/>
      <c r="J24" s="206"/>
      <c r="K24" s="227">
        <v>0</v>
      </c>
      <c r="L24" s="25"/>
    </row>
    <row r="25" spans="1:12" ht="15" thickBot="1">
      <c r="A25" s="40"/>
      <c r="B25" s="115"/>
      <c r="C25" s="31"/>
      <c r="D25" s="172"/>
      <c r="E25" s="172"/>
      <c r="F25" s="172"/>
      <c r="H25" s="152"/>
      <c r="I25" s="217"/>
      <c r="J25" s="208"/>
      <c r="K25" s="224"/>
      <c r="L25" s="25"/>
    </row>
    <row r="26" spans="1:12" ht="16.5" thickTop="1" thickBot="1">
      <c r="A26" s="40"/>
      <c r="B26" s="62" t="s">
        <v>69</v>
      </c>
      <c r="C26" s="62"/>
      <c r="D26" s="165">
        <f>SUM(D19:D25)</f>
        <v>0</v>
      </c>
      <c r="E26" s="165">
        <f t="shared" ref="E26:F26" si="13">SUM(E19:E25)</f>
        <v>0</v>
      </c>
      <c r="F26" s="165">
        <f t="shared" si="13"/>
        <v>0</v>
      </c>
      <c r="H26" s="165">
        <f>SUM(H19:H24)+0.05</f>
        <v>0.05</v>
      </c>
      <c r="I26" s="222">
        <f>ROUNDDOWN(SUM(I19:I25),0)</f>
        <v>0</v>
      </c>
      <c r="J26" s="165">
        <f>ROUNDDOWN(SUM(J19:J25),0)</f>
        <v>0</v>
      </c>
      <c r="K26" s="222">
        <f>SUM(K19:K25)</f>
        <v>0</v>
      </c>
      <c r="L26" s="25"/>
    </row>
    <row r="27" spans="1:12" ht="13.5" thickTop="1">
      <c r="A27" s="40"/>
      <c r="B27" s="25"/>
      <c r="C27" s="25"/>
      <c r="D27" s="25"/>
      <c r="E27" s="25"/>
      <c r="F27" s="25"/>
      <c r="G27" s="40"/>
      <c r="H27" s="40"/>
      <c r="I27" s="25"/>
      <c r="J27" s="25"/>
    </row>
    <row r="28" spans="1:12">
      <c r="A28" s="24"/>
      <c r="B28" s="190" t="s">
        <v>147</v>
      </c>
      <c r="C28" s="190"/>
      <c r="D28" s="190"/>
      <c r="E28" s="190"/>
      <c r="F28" s="190"/>
      <c r="G28" s="66"/>
      <c r="H28" s="231" t="s">
        <v>160</v>
      </c>
      <c r="I28" s="200"/>
      <c r="J28" s="190" t="s">
        <v>159</v>
      </c>
      <c r="K28" s="263">
        <f>E26*H6</f>
        <v>0</v>
      </c>
    </row>
    <row r="29" spans="1:12">
      <c r="A29" s="63"/>
      <c r="B29" s="64" t="s">
        <v>71</v>
      </c>
      <c r="C29" s="190" t="s">
        <v>136</v>
      </c>
      <c r="D29" s="199" t="s">
        <v>137</v>
      </c>
      <c r="E29" s="199"/>
      <c r="F29" s="199"/>
      <c r="G29" s="65"/>
      <c r="H29" s="232">
        <v>625</v>
      </c>
      <c r="I29" s="58"/>
      <c r="J29" s="211"/>
      <c r="K29" s="264"/>
    </row>
    <row r="30" spans="1:12" ht="14.25">
      <c r="A30" s="63"/>
      <c r="B30" s="51">
        <v>41639</v>
      </c>
      <c r="C30" s="176">
        <v>250000</v>
      </c>
      <c r="D30" s="176"/>
      <c r="E30" s="176"/>
      <c r="F30" s="176"/>
      <c r="G30" s="177"/>
      <c r="H30" s="179">
        <v>626</v>
      </c>
      <c r="I30" s="179">
        <f>K19</f>
        <v>0</v>
      </c>
      <c r="J30" s="177"/>
    </row>
    <row r="31" spans="1:12" ht="14.25">
      <c r="A31" s="63"/>
      <c r="B31" s="51"/>
      <c r="C31" s="176"/>
      <c r="D31" s="176"/>
      <c r="E31" s="176"/>
      <c r="F31" s="176"/>
      <c r="G31" s="177"/>
      <c r="H31" s="179">
        <v>627</v>
      </c>
      <c r="I31" s="180">
        <f>-(K15+K21+K22+K23+K24)</f>
        <v>0</v>
      </c>
      <c r="J31" s="183"/>
    </row>
    <row r="32" spans="1:12" ht="14.25">
      <c r="A32" s="63"/>
      <c r="B32" s="51"/>
      <c r="C32" s="176"/>
      <c r="D32" s="176"/>
      <c r="E32" s="176"/>
      <c r="F32" s="176"/>
      <c r="G32" s="181"/>
      <c r="H32" s="233">
        <v>231</v>
      </c>
      <c r="I32" s="180">
        <f>E26</f>
        <v>0</v>
      </c>
      <c r="J32" s="183"/>
    </row>
    <row r="33" spans="1:10" ht="15">
      <c r="A33" s="63"/>
      <c r="B33" s="51"/>
      <c r="C33" s="176"/>
      <c r="D33" s="176"/>
      <c r="E33" s="176"/>
      <c r="F33" s="176"/>
      <c r="G33" s="181"/>
      <c r="H33" s="233">
        <v>318</v>
      </c>
      <c r="I33" s="180">
        <f>F26</f>
        <v>0</v>
      </c>
      <c r="J33" s="184"/>
    </row>
    <row r="34" spans="1:10" ht="15">
      <c r="A34" s="24"/>
      <c r="B34" s="190" t="s">
        <v>82</v>
      </c>
      <c r="C34" s="178">
        <f>SUM(C30:C32)</f>
        <v>250000</v>
      </c>
      <c r="D34" s="178">
        <f>SUM(D30:D33)</f>
        <v>0</v>
      </c>
      <c r="E34" s="178"/>
      <c r="F34" s="178"/>
      <c r="G34" s="182"/>
      <c r="H34" s="234">
        <v>838</v>
      </c>
      <c r="I34" s="180">
        <f>K26</f>
        <v>0</v>
      </c>
      <c r="J34" s="185"/>
    </row>
    <row r="35" spans="1:10" ht="15">
      <c r="A35" s="34"/>
      <c r="B35" s="34"/>
      <c r="C35" s="34"/>
      <c r="G35" s="67"/>
      <c r="H35" s="234">
        <v>226</v>
      </c>
      <c r="I35" s="180">
        <f>C30</f>
        <v>250000</v>
      </c>
      <c r="J35" s="26"/>
    </row>
    <row r="36" spans="1:10" ht="18">
      <c r="A36" s="26"/>
      <c r="B36" s="189"/>
      <c r="C36" s="189"/>
      <c r="D36" s="34"/>
      <c r="E36" s="34"/>
      <c r="F36" s="34"/>
      <c r="G36" s="189"/>
      <c r="H36" s="189"/>
      <c r="I36" s="189"/>
      <c r="J36" s="189"/>
    </row>
    <row r="37" spans="1:10" ht="18">
      <c r="A37" s="39"/>
      <c r="B37" s="26"/>
      <c r="C37" s="26"/>
      <c r="D37" s="189"/>
      <c r="E37" s="189"/>
      <c r="F37" s="189"/>
      <c r="G37" s="39"/>
      <c r="H37" s="39"/>
      <c r="I37" s="26"/>
      <c r="J37" s="26"/>
    </row>
    <row r="38" spans="1:10">
      <c r="D38" s="26"/>
      <c r="E38" s="26"/>
      <c r="F38" s="26"/>
    </row>
  </sheetData>
  <mergeCells count="10">
    <mergeCell ref="B1:I1"/>
    <mergeCell ref="E3:F3"/>
    <mergeCell ref="B4:C6"/>
    <mergeCell ref="E4:E6"/>
    <mergeCell ref="F4:F6"/>
    <mergeCell ref="K5:K6"/>
    <mergeCell ref="B9:C9"/>
    <mergeCell ref="K28:K29"/>
    <mergeCell ref="I5:I6"/>
    <mergeCell ref="J5:J6"/>
  </mergeCells>
  <pageMargins left="0.23622047244094491" right="0.23622047244094491" top="0.74803149606299213" bottom="0.74803149606299213" header="0.31496062992125984" footer="0.31496062992125984"/>
  <pageSetup scale="58" orientation="landscape" horizontalDpi="0" verticalDpi="0" r:id="rId1"/>
  <ignoredErrors>
    <ignoredError sqref="J7:J8 I8 J1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38"/>
  <sheetViews>
    <sheetView showGridLines="0" zoomScale="90" zoomScaleNormal="90" workbookViewId="0">
      <pane ySplit="6" topLeftCell="A7" activePane="bottomLeft" state="frozen"/>
      <selection pane="bottomLeft" activeCell="C30" sqref="C30"/>
    </sheetView>
  </sheetViews>
  <sheetFormatPr baseColWidth="10" defaultRowHeight="12.75"/>
  <cols>
    <col min="1" max="1" width="3.42578125" customWidth="1"/>
    <col min="2" max="2" width="33.5703125" customWidth="1"/>
    <col min="3" max="3" width="11.85546875" customWidth="1"/>
    <col min="4" max="4" width="16.85546875" customWidth="1"/>
    <col min="5" max="5" width="13.42578125" customWidth="1"/>
    <col min="6" max="6" width="12.5703125" customWidth="1"/>
    <col min="7" max="7" width="14.85546875" customWidth="1"/>
    <col min="8" max="8" width="12.140625" customWidth="1"/>
    <col min="9" max="9" width="2.42578125" customWidth="1"/>
    <col min="12" max="12" width="13.140625" customWidth="1"/>
    <col min="15" max="15" width="13.28515625" bestFit="1" customWidth="1"/>
  </cols>
  <sheetData>
    <row r="1" spans="1:16" ht="23.25">
      <c r="A1" s="26"/>
      <c r="B1" s="268" t="s">
        <v>157</v>
      </c>
      <c r="C1" s="289"/>
      <c r="D1" s="289"/>
      <c r="E1" s="289"/>
      <c r="F1" s="289"/>
      <c r="G1" s="289"/>
      <c r="H1" s="289"/>
      <c r="I1" s="289"/>
      <c r="J1" s="289"/>
      <c r="K1" s="289"/>
      <c r="L1" s="290"/>
      <c r="M1" s="203"/>
      <c r="N1" s="203"/>
    </row>
    <row r="2" spans="1:16" ht="18">
      <c r="A2" s="26"/>
      <c r="B2" s="54" t="s">
        <v>167</v>
      </c>
      <c r="C2" s="26"/>
      <c r="D2" s="26"/>
      <c r="E2" s="26"/>
      <c r="F2" s="26"/>
      <c r="G2" s="26"/>
      <c r="H2" s="26"/>
      <c r="I2" s="39"/>
      <c r="J2" s="39"/>
      <c r="K2" s="39"/>
      <c r="L2" s="26"/>
      <c r="M2" s="26"/>
      <c r="N2" s="26"/>
    </row>
    <row r="3" spans="1:16" ht="15.75" customHeight="1">
      <c r="A3" s="39"/>
      <c r="B3" s="26"/>
      <c r="C3" s="26"/>
      <c r="D3" s="26"/>
      <c r="E3" s="271" t="s">
        <v>151</v>
      </c>
      <c r="F3" s="271"/>
      <c r="G3" s="271" t="s">
        <v>155</v>
      </c>
      <c r="H3" s="271"/>
      <c r="I3" s="26"/>
      <c r="J3" s="26"/>
      <c r="K3" s="26"/>
      <c r="L3" s="39"/>
      <c r="M3" s="39"/>
      <c r="N3" s="39"/>
    </row>
    <row r="4" spans="1:16" ht="12.75" customHeight="1">
      <c r="A4" s="39"/>
      <c r="B4" s="272" t="s">
        <v>0</v>
      </c>
      <c r="C4" s="273"/>
      <c r="D4" s="192" t="s">
        <v>74</v>
      </c>
      <c r="E4" s="278" t="s">
        <v>153</v>
      </c>
      <c r="F4" s="278" t="s">
        <v>75</v>
      </c>
      <c r="G4" s="278" t="s">
        <v>152</v>
      </c>
      <c r="H4" s="278" t="s">
        <v>75</v>
      </c>
      <c r="I4" s="73"/>
      <c r="J4" s="284" t="s">
        <v>149</v>
      </c>
      <c r="K4" s="285"/>
      <c r="M4" s="284" t="s">
        <v>150</v>
      </c>
      <c r="N4" s="285"/>
    </row>
    <row r="5" spans="1:16" ht="12.75" customHeight="1">
      <c r="A5" s="39"/>
      <c r="B5" s="274"/>
      <c r="C5" s="275"/>
      <c r="D5" s="191"/>
      <c r="E5" s="279"/>
      <c r="F5" s="279"/>
      <c r="G5" s="279"/>
      <c r="H5" s="279"/>
      <c r="J5" s="196">
        <v>0.2</v>
      </c>
      <c r="K5" s="196">
        <v>0.21</v>
      </c>
      <c r="L5" s="286" t="s">
        <v>83</v>
      </c>
      <c r="M5" s="266">
        <v>0.2</v>
      </c>
      <c r="N5" s="287">
        <v>0.21</v>
      </c>
      <c r="O5" s="280" t="s">
        <v>84</v>
      </c>
      <c r="P5" s="26"/>
    </row>
    <row r="6" spans="1:16">
      <c r="A6" s="39"/>
      <c r="B6" s="276"/>
      <c r="C6" s="277"/>
      <c r="D6" s="201"/>
      <c r="E6" s="279"/>
      <c r="F6" s="279"/>
      <c r="G6" s="279"/>
      <c r="H6" s="279"/>
      <c r="J6" s="52">
        <f>20/80</f>
        <v>0.25</v>
      </c>
      <c r="K6" s="198">
        <f>21/79</f>
        <v>0.26582278481012656</v>
      </c>
      <c r="L6" s="286"/>
      <c r="M6" s="267"/>
      <c r="N6" s="288"/>
      <c r="O6" s="281"/>
      <c r="P6" s="26"/>
    </row>
    <row r="7" spans="1:16" ht="16.5" customHeight="1">
      <c r="A7" s="40"/>
      <c r="B7" s="28" t="s">
        <v>161</v>
      </c>
      <c r="C7" s="28"/>
      <c r="D7" s="135">
        <f>SUM(E7:H7)</f>
        <v>0</v>
      </c>
      <c r="E7" s="135">
        <f>'FUT 2014'!E26</f>
        <v>0</v>
      </c>
      <c r="F7" s="135">
        <f>'FUT 2014'!F26</f>
        <v>0</v>
      </c>
      <c r="G7" s="135">
        <v>0</v>
      </c>
      <c r="H7" s="135">
        <v>0</v>
      </c>
      <c r="J7" s="137">
        <f>M7</f>
        <v>0</v>
      </c>
      <c r="K7" s="137">
        <f>N7</f>
        <v>0</v>
      </c>
      <c r="L7" s="138">
        <f>SUM(J7:K7)</f>
        <v>0</v>
      </c>
      <c r="M7" s="204">
        <f>E7*J6</f>
        <v>0</v>
      </c>
      <c r="N7" s="137"/>
      <c r="O7" s="141">
        <f>SUM(M7:N7)</f>
        <v>0</v>
      </c>
      <c r="P7" s="25"/>
    </row>
    <row r="8" spans="1:16" ht="19.5" customHeight="1" thickBot="1">
      <c r="A8" s="40"/>
      <c r="B8" s="55" t="s">
        <v>76</v>
      </c>
      <c r="C8" s="56">
        <v>5.7000000000000002E-2</v>
      </c>
      <c r="D8" s="142">
        <f t="shared" ref="D8:H8" si="0">D7*$C$8</f>
        <v>0</v>
      </c>
      <c r="E8" s="142">
        <f t="shared" si="0"/>
        <v>0</v>
      </c>
      <c r="F8" s="142">
        <f t="shared" si="0"/>
        <v>0</v>
      </c>
      <c r="G8" s="142">
        <f t="shared" si="0"/>
        <v>0</v>
      </c>
      <c r="H8" s="142">
        <f t="shared" si="0"/>
        <v>0</v>
      </c>
      <c r="J8" s="144">
        <f t="shared" ref="J8:K8" si="1">J7*$C$8</f>
        <v>0</v>
      </c>
      <c r="K8" s="144">
        <f t="shared" si="1"/>
        <v>0</v>
      </c>
      <c r="L8" s="145">
        <f>SUM(J8:K8)</f>
        <v>0</v>
      </c>
      <c r="M8" s="146">
        <f t="shared" ref="M8:N8" si="2">M7*$C$8</f>
        <v>0</v>
      </c>
      <c r="N8" s="146">
        <f t="shared" si="2"/>
        <v>0</v>
      </c>
      <c r="O8" s="147">
        <f>SUM(M8:N8)</f>
        <v>0</v>
      </c>
      <c r="P8" s="25"/>
    </row>
    <row r="9" spans="1:16" ht="15.75" thickTop="1">
      <c r="A9" s="40"/>
      <c r="B9" s="261" t="s">
        <v>77</v>
      </c>
      <c r="C9" s="262"/>
      <c r="D9" s="148">
        <f>SUM(D7:D8)</f>
        <v>0</v>
      </c>
      <c r="E9" s="148">
        <f t="shared" ref="E9:H9" si="3">SUM(E7:E8)</f>
        <v>0</v>
      </c>
      <c r="F9" s="148">
        <f t="shared" si="3"/>
        <v>0</v>
      </c>
      <c r="G9" s="148">
        <f t="shared" si="3"/>
        <v>0</v>
      </c>
      <c r="H9" s="148">
        <f t="shared" si="3"/>
        <v>0</v>
      </c>
      <c r="J9" s="149">
        <f t="shared" ref="J9:L9" si="4">+J7+J8</f>
        <v>0</v>
      </c>
      <c r="K9" s="149">
        <f t="shared" si="4"/>
        <v>0</v>
      </c>
      <c r="L9" s="149">
        <f t="shared" si="4"/>
        <v>0</v>
      </c>
      <c r="M9" s="149">
        <f t="shared" ref="M9:N9" si="5">SUM(M7:M8)</f>
        <v>0</v>
      </c>
      <c r="N9" s="149">
        <f t="shared" si="5"/>
        <v>0</v>
      </c>
      <c r="O9" s="149">
        <f>SUM(O7:O8)</f>
        <v>0</v>
      </c>
      <c r="P9" s="25"/>
    </row>
    <row r="10" spans="1:16" ht="24.75" customHeight="1">
      <c r="A10" s="40"/>
      <c r="B10" s="59" t="s">
        <v>141</v>
      </c>
      <c r="C10" s="57"/>
      <c r="D10" s="150"/>
      <c r="E10" s="150"/>
      <c r="F10" s="150"/>
      <c r="G10" s="150"/>
      <c r="H10" s="150"/>
      <c r="J10" s="152"/>
      <c r="K10" s="152"/>
      <c r="L10" s="153"/>
      <c r="M10" s="205"/>
      <c r="N10" s="170"/>
      <c r="O10" s="154">
        <v>0</v>
      </c>
      <c r="P10" s="35"/>
    </row>
    <row r="11" spans="1:16" ht="15.75" thickBot="1">
      <c r="A11" s="41" t="s">
        <v>7</v>
      </c>
      <c r="B11" s="60" t="s">
        <v>1</v>
      </c>
      <c r="C11" s="61"/>
      <c r="D11" s="155">
        <f>SUM(D9:D10)</f>
        <v>0</v>
      </c>
      <c r="E11" s="155">
        <f t="shared" ref="E11:H11" si="6">SUM(E9:E10)</f>
        <v>0</v>
      </c>
      <c r="F11" s="155">
        <f t="shared" si="6"/>
        <v>0</v>
      </c>
      <c r="G11" s="155">
        <f t="shared" si="6"/>
        <v>0</v>
      </c>
      <c r="H11" s="155">
        <f t="shared" si="6"/>
        <v>0</v>
      </c>
      <c r="J11" s="156">
        <f t="shared" ref="J11:L11" si="7">+J9+J10</f>
        <v>0</v>
      </c>
      <c r="K11" s="156">
        <f t="shared" si="7"/>
        <v>0</v>
      </c>
      <c r="L11" s="156">
        <f t="shared" si="7"/>
        <v>0</v>
      </c>
      <c r="M11" s="156">
        <f t="shared" ref="M11:N11" si="8">SUM(M9:M10)</f>
        <v>0</v>
      </c>
      <c r="N11" s="156">
        <f t="shared" si="8"/>
        <v>0</v>
      </c>
      <c r="O11" s="156">
        <f>SUM(O9:O10)</f>
        <v>0</v>
      </c>
      <c r="P11" s="36"/>
    </row>
    <row r="12" spans="1:16" ht="15" thickTop="1">
      <c r="A12" s="40"/>
      <c r="B12" s="30" t="s">
        <v>78</v>
      </c>
      <c r="C12" s="29"/>
      <c r="D12" s="158"/>
      <c r="E12" s="158"/>
      <c r="F12" s="158"/>
      <c r="G12" s="158"/>
      <c r="H12" s="158"/>
      <c r="J12" s="152"/>
      <c r="K12" s="152"/>
      <c r="L12" s="159"/>
      <c r="M12" s="206"/>
      <c r="N12" s="152"/>
      <c r="O12" s="160"/>
      <c r="P12" s="25"/>
    </row>
    <row r="13" spans="1:16" ht="14.25">
      <c r="A13" s="40"/>
      <c r="B13" s="37" t="s">
        <v>162</v>
      </c>
      <c r="C13" s="29"/>
      <c r="D13" s="150"/>
      <c r="E13" s="150"/>
      <c r="F13" s="150"/>
      <c r="G13" s="150">
        <f>D13-H13</f>
        <v>0</v>
      </c>
      <c r="H13" s="150">
        <f>D13*K5</f>
        <v>0</v>
      </c>
      <c r="J13" s="152"/>
      <c r="K13" s="152">
        <f>N13</f>
        <v>0</v>
      </c>
      <c r="L13" s="159">
        <f>SUM(J13:K13)</f>
        <v>0</v>
      </c>
      <c r="M13" s="207"/>
      <c r="N13" s="152">
        <f>G13*K6</f>
        <v>0</v>
      </c>
      <c r="O13" s="141">
        <f>SUM(M13:N13)</f>
        <v>0</v>
      </c>
      <c r="P13" s="25"/>
    </row>
    <row r="14" spans="1:16" ht="14.25">
      <c r="A14" s="40"/>
      <c r="B14" s="30" t="s">
        <v>79</v>
      </c>
      <c r="C14" s="31"/>
      <c r="D14" s="150"/>
      <c r="E14" s="150"/>
      <c r="F14" s="150"/>
      <c r="G14" s="150"/>
      <c r="H14" s="150"/>
      <c r="J14" s="152"/>
      <c r="K14" s="152"/>
      <c r="L14" s="159"/>
      <c r="M14" s="206"/>
      <c r="N14" s="152"/>
      <c r="O14" s="152"/>
      <c r="P14" s="25"/>
    </row>
    <row r="15" spans="1:16" ht="14.25">
      <c r="A15" s="40"/>
      <c r="B15" s="37" t="s">
        <v>80</v>
      </c>
      <c r="C15" s="31"/>
      <c r="D15" s="150"/>
      <c r="E15" s="150"/>
      <c r="F15" s="150"/>
      <c r="G15" s="150"/>
      <c r="H15" s="150"/>
      <c r="J15" s="152">
        <f>G15*J6</f>
        <v>0</v>
      </c>
      <c r="K15" s="152">
        <f>H15*K6</f>
        <v>0</v>
      </c>
      <c r="L15" s="159"/>
      <c r="M15" s="207"/>
      <c r="N15" s="152"/>
      <c r="O15" s="140"/>
      <c r="P15" s="25"/>
    </row>
    <row r="16" spans="1:16" ht="14.25">
      <c r="A16" s="40"/>
      <c r="B16" s="29"/>
      <c r="C16" s="29"/>
      <c r="D16" s="158"/>
      <c r="E16" s="158"/>
      <c r="F16" s="158"/>
      <c r="G16" s="158"/>
      <c r="H16" s="158"/>
      <c r="J16" s="152"/>
      <c r="K16" s="152"/>
      <c r="L16" s="159"/>
      <c r="M16" s="206"/>
      <c r="N16" s="152"/>
      <c r="O16" s="141"/>
      <c r="P16" s="25"/>
    </row>
    <row r="17" spans="1:16" ht="15.75" thickBot="1">
      <c r="A17" s="41" t="s">
        <v>7</v>
      </c>
      <c r="B17" s="61" t="s">
        <v>2</v>
      </c>
      <c r="C17" s="61"/>
      <c r="D17" s="155">
        <f>SUM(D13:D16)</f>
        <v>0</v>
      </c>
      <c r="E17" s="155">
        <f t="shared" ref="E17:H17" si="9">SUM(E13:E16)</f>
        <v>0</v>
      </c>
      <c r="F17" s="155">
        <f t="shared" si="9"/>
        <v>0</v>
      </c>
      <c r="G17" s="155">
        <f t="shared" si="9"/>
        <v>0</v>
      </c>
      <c r="H17" s="155">
        <f t="shared" si="9"/>
        <v>0</v>
      </c>
      <c r="J17" s="161">
        <f>SUM(J13:J16)</f>
        <v>0</v>
      </c>
      <c r="K17" s="161">
        <f>SUM(K13:K16)</f>
        <v>0</v>
      </c>
      <c r="L17" s="157">
        <f>SUM(L13:L16)</f>
        <v>0</v>
      </c>
      <c r="M17" s="162">
        <f t="shared" ref="M17:N17" si="10">SUM(M13:M16)</f>
        <v>0</v>
      </c>
      <c r="N17" s="162">
        <f t="shared" si="10"/>
        <v>0</v>
      </c>
      <c r="O17" s="163">
        <f>SUM(O13:O16)</f>
        <v>0</v>
      </c>
      <c r="P17" s="24"/>
    </row>
    <row r="18" spans="1:16" ht="15.75" thickTop="1" thickBot="1">
      <c r="A18" s="40"/>
      <c r="B18" s="29"/>
      <c r="C18" s="29"/>
      <c r="D18" s="150"/>
      <c r="E18" s="150"/>
      <c r="F18" s="150"/>
      <c r="G18" s="150"/>
      <c r="H18" s="150"/>
      <c r="J18" s="152"/>
      <c r="K18" s="152"/>
      <c r="L18" s="159"/>
      <c r="M18" s="206"/>
      <c r="N18" s="152"/>
      <c r="O18" s="164"/>
      <c r="P18" s="25"/>
    </row>
    <row r="19" spans="1:16" ht="16.5" thickTop="1" thickBot="1">
      <c r="A19" s="40"/>
      <c r="B19" s="62" t="s">
        <v>3</v>
      </c>
      <c r="C19" s="62"/>
      <c r="D19" s="165">
        <f>+D11+D17</f>
        <v>0</v>
      </c>
      <c r="E19" s="165">
        <f t="shared" ref="E19:H19" si="11">+E11+E17</f>
        <v>0</v>
      </c>
      <c r="F19" s="165">
        <f t="shared" si="11"/>
        <v>0</v>
      </c>
      <c r="G19" s="165">
        <f t="shared" si="11"/>
        <v>0</v>
      </c>
      <c r="H19" s="165">
        <f t="shared" si="11"/>
        <v>0</v>
      </c>
      <c r="J19" s="166">
        <f>J11+J17</f>
        <v>0</v>
      </c>
      <c r="K19" s="166">
        <f t="shared" ref="K19" si="12">K11+K17</f>
        <v>0</v>
      </c>
      <c r="L19" s="166">
        <f>SUM(J19:K19)</f>
        <v>0</v>
      </c>
      <c r="M19" s="166">
        <f t="shared" ref="M19:N19" si="13">+M11+M17</f>
        <v>0</v>
      </c>
      <c r="N19" s="166">
        <f t="shared" si="13"/>
        <v>0</v>
      </c>
      <c r="O19" s="167">
        <f>SUM(M19:N19)</f>
        <v>0</v>
      </c>
      <c r="P19" s="25"/>
    </row>
    <row r="20" spans="1:16" ht="15" thickTop="1">
      <c r="A20" s="40"/>
      <c r="B20" s="132" t="s">
        <v>138</v>
      </c>
      <c r="C20" s="32"/>
      <c r="D20" s="168"/>
      <c r="E20" s="168"/>
      <c r="F20" s="168"/>
      <c r="G20" s="168"/>
      <c r="H20" s="168"/>
      <c r="J20" s="170"/>
      <c r="K20" s="170"/>
      <c r="L20" s="153"/>
      <c r="M20" s="205"/>
      <c r="N20" s="170"/>
      <c r="O20" s="160"/>
      <c r="P20" s="25"/>
    </row>
    <row r="21" spans="1:16" ht="14.25">
      <c r="A21" s="40"/>
      <c r="B21" s="37"/>
      <c r="C21" s="71"/>
      <c r="D21" s="150"/>
      <c r="E21" s="150">
        <f>-E19</f>
        <v>0</v>
      </c>
      <c r="F21" s="150">
        <f>-F19</f>
        <v>0</v>
      </c>
      <c r="G21" s="150"/>
      <c r="H21" s="150"/>
      <c r="J21" s="152">
        <f>E21*J6</f>
        <v>0</v>
      </c>
      <c r="K21" s="152">
        <f>G21*K6</f>
        <v>0</v>
      </c>
      <c r="L21" s="159">
        <f>SUM(J21:K21)</f>
        <v>0</v>
      </c>
      <c r="M21" s="206">
        <f>E21*J6</f>
        <v>0</v>
      </c>
      <c r="N21" s="152">
        <f>G21*K6</f>
        <v>0</v>
      </c>
      <c r="O21" s="152">
        <f>SUM(M21:N21)</f>
        <v>0</v>
      </c>
      <c r="P21" s="25"/>
    </row>
    <row r="22" spans="1:16" ht="14.25">
      <c r="A22" s="40"/>
      <c r="B22" s="37"/>
      <c r="C22" s="71"/>
      <c r="D22" s="150"/>
      <c r="E22" s="150"/>
      <c r="F22" s="150"/>
      <c r="G22" s="150"/>
      <c r="H22" s="150"/>
      <c r="J22" s="152"/>
      <c r="K22" s="152"/>
      <c r="L22" s="159"/>
      <c r="M22" s="206"/>
      <c r="N22" s="152"/>
      <c r="O22" s="152"/>
      <c r="P22" s="25"/>
    </row>
    <row r="23" spans="1:16" ht="14.25">
      <c r="A23" s="40"/>
      <c r="B23" s="37"/>
      <c r="C23" s="71"/>
      <c r="D23" s="150"/>
      <c r="E23" s="150"/>
      <c r="F23" s="150"/>
      <c r="G23" s="150"/>
      <c r="H23" s="150"/>
      <c r="J23" s="152"/>
      <c r="K23" s="152"/>
      <c r="L23" s="159"/>
      <c r="M23" s="206"/>
      <c r="N23" s="152"/>
      <c r="O23" s="152"/>
      <c r="P23" s="25"/>
    </row>
    <row r="24" spans="1:16" ht="14.25">
      <c r="A24" s="40"/>
      <c r="B24" s="37"/>
      <c r="C24" s="71"/>
      <c r="D24" s="150"/>
      <c r="E24" s="150"/>
      <c r="F24" s="150"/>
      <c r="G24" s="150"/>
      <c r="H24" s="150"/>
      <c r="J24" s="152"/>
      <c r="K24" s="152"/>
      <c r="L24" s="159"/>
      <c r="M24" s="206"/>
      <c r="N24" s="152"/>
      <c r="O24" s="152"/>
      <c r="P24" s="25"/>
    </row>
    <row r="25" spans="1:16" ht="15" thickBot="1">
      <c r="A25" s="40"/>
      <c r="B25" s="115"/>
      <c r="C25" s="31"/>
      <c r="D25" s="172"/>
      <c r="E25" s="172"/>
      <c r="F25" s="172"/>
      <c r="G25" s="172"/>
      <c r="H25" s="172"/>
      <c r="J25" s="152"/>
      <c r="K25" s="152"/>
      <c r="L25" s="153"/>
      <c r="M25" s="208"/>
      <c r="N25" s="212"/>
      <c r="O25" s="147"/>
      <c r="P25" s="25"/>
    </row>
    <row r="26" spans="1:16" ht="16.5" thickTop="1" thickBot="1">
      <c r="A26" s="40"/>
      <c r="B26" s="62" t="s">
        <v>69</v>
      </c>
      <c r="C26" s="62"/>
      <c r="D26" s="165">
        <f>SUM(D19:D25)</f>
        <v>0</v>
      </c>
      <c r="E26" s="165">
        <f t="shared" ref="E26:H26" si="14">SUM(E19:E25)</f>
        <v>0</v>
      </c>
      <c r="F26" s="165">
        <f t="shared" si="14"/>
        <v>0</v>
      </c>
      <c r="G26" s="165">
        <f t="shared" si="14"/>
        <v>0</v>
      </c>
      <c r="H26" s="165">
        <f t="shared" si="14"/>
        <v>0</v>
      </c>
      <c r="J26" s="165">
        <f>SUM(J19:J24)+0.05</f>
        <v>0.05</v>
      </c>
      <c r="K26" s="165">
        <f>SUM(K19:K24)+0.05</f>
        <v>0.05</v>
      </c>
      <c r="L26" s="165">
        <f>ROUNDDOWN(SUM(L19:L25),0)</f>
        <v>0</v>
      </c>
      <c r="M26" s="165">
        <f t="shared" ref="M26:N26" si="15">ROUNDDOWN(SUM(M19:M25),0)</f>
        <v>0</v>
      </c>
      <c r="N26" s="165">
        <f t="shared" si="15"/>
        <v>0</v>
      </c>
      <c r="O26" s="165">
        <f>SUM(O19:O25)</f>
        <v>0</v>
      </c>
      <c r="P26" s="25"/>
    </row>
    <row r="27" spans="1:16" ht="14.25" thickTop="1" thickBot="1">
      <c r="A27" s="40"/>
      <c r="B27" s="25"/>
      <c r="C27" s="25"/>
      <c r="D27" s="25"/>
      <c r="E27" s="25"/>
      <c r="F27" s="25"/>
      <c r="G27" s="25"/>
      <c r="H27" s="25"/>
      <c r="I27" s="40"/>
      <c r="J27" s="40"/>
      <c r="K27" s="40"/>
      <c r="L27" s="25"/>
      <c r="M27" s="25"/>
      <c r="N27" s="25"/>
    </row>
    <row r="28" spans="1:16">
      <c r="A28" s="24"/>
      <c r="B28" s="190" t="s">
        <v>164</v>
      </c>
      <c r="C28" s="190"/>
      <c r="D28" s="190"/>
      <c r="E28" s="190"/>
      <c r="F28" s="190"/>
      <c r="G28" s="190"/>
      <c r="H28" s="190"/>
      <c r="I28" s="66"/>
      <c r="J28" s="66"/>
      <c r="K28" s="231" t="s">
        <v>160</v>
      </c>
      <c r="L28" s="200"/>
      <c r="M28" s="210"/>
      <c r="N28" s="210" t="s">
        <v>159</v>
      </c>
      <c r="O28" s="282">
        <f>E26*J6+G26*K6</f>
        <v>0</v>
      </c>
    </row>
    <row r="29" spans="1:16" ht="13.5" thickBot="1">
      <c r="A29" s="63"/>
      <c r="B29" s="64" t="s">
        <v>71</v>
      </c>
      <c r="C29" s="190" t="s">
        <v>136</v>
      </c>
      <c r="D29" s="199" t="s">
        <v>137</v>
      </c>
      <c r="E29" s="199"/>
      <c r="F29" s="199"/>
      <c r="G29" s="199"/>
      <c r="H29" s="199"/>
      <c r="I29" s="65"/>
      <c r="J29" s="65"/>
      <c r="K29" s="232">
        <v>625</v>
      </c>
      <c r="L29" s="58">
        <f>M9</f>
        <v>0</v>
      </c>
      <c r="M29" s="211"/>
      <c r="N29" s="211"/>
      <c r="O29" s="283"/>
    </row>
    <row r="30" spans="1:16" ht="14.25">
      <c r="A30" s="63"/>
      <c r="B30" s="51">
        <v>42004</v>
      </c>
      <c r="C30" s="176"/>
      <c r="D30" s="176"/>
      <c r="E30" s="176"/>
      <c r="F30" s="176"/>
      <c r="G30" s="176"/>
      <c r="H30" s="176"/>
      <c r="I30" s="177"/>
      <c r="J30" s="177"/>
      <c r="K30" s="179">
        <v>626</v>
      </c>
      <c r="L30" s="179">
        <f>N19</f>
        <v>0</v>
      </c>
      <c r="M30" s="177"/>
      <c r="N30" s="177"/>
    </row>
    <row r="31" spans="1:16" ht="14.25">
      <c r="A31" s="63"/>
      <c r="B31" s="51"/>
      <c r="C31" s="176"/>
      <c r="D31" s="176"/>
      <c r="E31" s="176"/>
      <c r="F31" s="176"/>
      <c r="G31" s="176"/>
      <c r="H31" s="176"/>
      <c r="I31" s="177"/>
      <c r="J31" s="177"/>
      <c r="K31" s="179">
        <v>627</v>
      </c>
      <c r="L31" s="180">
        <f>-(N15+N21+N22+N23+N24)</f>
        <v>0</v>
      </c>
      <c r="M31" s="183"/>
      <c r="N31" s="183"/>
    </row>
    <row r="32" spans="1:16" ht="14.25">
      <c r="A32" s="63"/>
      <c r="B32" s="51"/>
      <c r="C32" s="176"/>
      <c r="D32" s="176"/>
      <c r="E32" s="176"/>
      <c r="F32" s="176"/>
      <c r="G32" s="176"/>
      <c r="H32" s="176"/>
      <c r="I32" s="181"/>
      <c r="J32" s="181"/>
      <c r="K32" s="233">
        <v>231</v>
      </c>
      <c r="L32" s="180">
        <f>G26</f>
        <v>0</v>
      </c>
      <c r="M32" s="183"/>
      <c r="N32" s="183"/>
    </row>
    <row r="33" spans="1:14" ht="15">
      <c r="A33" s="63"/>
      <c r="B33" s="51"/>
      <c r="C33" s="176"/>
      <c r="D33" s="176"/>
      <c r="E33" s="176"/>
      <c r="F33" s="176"/>
      <c r="G33" s="176"/>
      <c r="H33" s="176"/>
      <c r="I33" s="181"/>
      <c r="J33" s="181"/>
      <c r="K33" s="233">
        <v>318</v>
      </c>
      <c r="L33" s="180">
        <f>H26</f>
        <v>0</v>
      </c>
      <c r="M33" s="184"/>
      <c r="N33" s="184"/>
    </row>
    <row r="34" spans="1:14" ht="15">
      <c r="A34" s="24"/>
      <c r="B34" s="190" t="s">
        <v>82</v>
      </c>
      <c r="C34" s="178">
        <f>SUM(C30:C32)</f>
        <v>0</v>
      </c>
      <c r="D34" s="178">
        <f>SUM(D30:D33)</f>
        <v>0</v>
      </c>
      <c r="E34" s="178"/>
      <c r="F34" s="178"/>
      <c r="G34" s="178"/>
      <c r="H34" s="178"/>
      <c r="I34" s="182"/>
      <c r="J34" s="182"/>
      <c r="K34" s="234">
        <v>838</v>
      </c>
      <c r="L34" s="180">
        <f>N26</f>
        <v>0</v>
      </c>
      <c r="M34" s="185"/>
      <c r="N34" s="185"/>
    </row>
    <row r="35" spans="1:14" ht="15">
      <c r="A35" s="34"/>
      <c r="B35" s="34"/>
      <c r="C35" s="34"/>
      <c r="I35" s="67"/>
      <c r="J35" s="67"/>
      <c r="K35" s="234">
        <v>226</v>
      </c>
      <c r="L35" s="180">
        <f>C30</f>
        <v>0</v>
      </c>
      <c r="M35" s="26"/>
      <c r="N35" s="26"/>
    </row>
    <row r="36" spans="1:14" ht="18">
      <c r="A36" s="26"/>
      <c r="B36" s="189"/>
      <c r="C36" s="189"/>
      <c r="D36" s="34"/>
      <c r="E36" s="34"/>
      <c r="F36" s="34"/>
      <c r="G36" s="34"/>
      <c r="H36" s="34"/>
      <c r="I36" s="189"/>
      <c r="J36" s="189"/>
      <c r="K36" s="234">
        <v>774</v>
      </c>
      <c r="L36" s="180">
        <f>E9</f>
        <v>0</v>
      </c>
      <c r="M36" s="189"/>
      <c r="N36" s="189"/>
    </row>
    <row r="37" spans="1:14" ht="18">
      <c r="A37" s="39"/>
      <c r="B37" s="26"/>
      <c r="C37" s="26"/>
      <c r="D37" s="189"/>
      <c r="E37" s="189"/>
      <c r="F37" s="189"/>
      <c r="G37" s="189"/>
      <c r="H37" s="189"/>
      <c r="I37" s="39"/>
      <c r="J37" s="39"/>
      <c r="K37" s="234">
        <v>775</v>
      </c>
      <c r="L37" s="180">
        <f>F9</f>
        <v>0</v>
      </c>
      <c r="M37" s="26"/>
      <c r="N37" s="26"/>
    </row>
    <row r="38" spans="1:14" ht="15">
      <c r="D38" s="26"/>
      <c r="E38" s="26"/>
      <c r="F38" s="26"/>
      <c r="G38" s="26"/>
      <c r="H38" s="26"/>
      <c r="K38" s="234">
        <v>225</v>
      </c>
      <c r="L38" s="180">
        <f>D13</f>
        <v>0</v>
      </c>
    </row>
  </sheetData>
  <mergeCells count="16">
    <mergeCell ref="B1:L1"/>
    <mergeCell ref="E3:F3"/>
    <mergeCell ref="G3:H3"/>
    <mergeCell ref="B4:C6"/>
    <mergeCell ref="E4:E6"/>
    <mergeCell ref="F4:F6"/>
    <mergeCell ref="G4:G6"/>
    <mergeCell ref="H4:H6"/>
    <mergeCell ref="O5:O6"/>
    <mergeCell ref="B9:C9"/>
    <mergeCell ref="O28:O29"/>
    <mergeCell ref="M4:N4"/>
    <mergeCell ref="L5:L6"/>
    <mergeCell ref="M5:M6"/>
    <mergeCell ref="N5:N6"/>
    <mergeCell ref="J4:K4"/>
  </mergeCells>
  <pageMargins left="0.23622047244094491" right="0.23622047244094491" top="0.74803149606299213" bottom="0.74803149606299213" header="0.31496062992125984" footer="0.31496062992125984"/>
  <pageSetup scale="58" orientation="landscape" horizontalDpi="0" verticalDpi="0" r:id="rId1"/>
  <ignoredErrors>
    <ignoredError sqref="L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38"/>
  <sheetViews>
    <sheetView showGridLines="0" zoomScale="75" zoomScaleNormal="75" workbookViewId="0">
      <pane ySplit="6" topLeftCell="A7" activePane="bottomLeft" state="frozen"/>
      <selection pane="bottomLeft" activeCell="I22" sqref="I22"/>
    </sheetView>
  </sheetViews>
  <sheetFormatPr baseColWidth="10" defaultRowHeight="12.75"/>
  <cols>
    <col min="1" max="1" width="0.5703125" customWidth="1"/>
    <col min="2" max="2" width="33.5703125" customWidth="1"/>
    <col min="3" max="3" width="11.7109375" customWidth="1"/>
    <col min="4" max="4" width="16.85546875" customWidth="1"/>
    <col min="5" max="5" width="13.42578125" customWidth="1"/>
    <col min="6" max="6" width="12.5703125" customWidth="1"/>
    <col min="7" max="7" width="14.85546875" customWidth="1"/>
    <col min="8" max="8" width="12.140625" customWidth="1"/>
    <col min="9" max="9" width="12.7109375" customWidth="1"/>
    <col min="10" max="10" width="13.42578125" customWidth="1"/>
    <col min="11" max="11" width="2.42578125" customWidth="1"/>
    <col min="15" max="15" width="13.140625" customWidth="1"/>
    <col min="19" max="19" width="13.28515625" bestFit="1" customWidth="1"/>
  </cols>
  <sheetData>
    <row r="1" spans="1:20" ht="23.25">
      <c r="A1" s="26"/>
      <c r="B1" s="268" t="s">
        <v>158</v>
      </c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90"/>
      <c r="P1" s="203"/>
      <c r="Q1" s="203"/>
    </row>
    <row r="2" spans="1:20" ht="18">
      <c r="A2" s="26"/>
      <c r="B2" s="54" t="s">
        <v>169</v>
      </c>
      <c r="C2" s="26"/>
      <c r="D2" s="26"/>
      <c r="E2" s="26"/>
      <c r="F2" s="26"/>
      <c r="G2" s="26"/>
      <c r="H2" s="26"/>
      <c r="I2" s="26"/>
      <c r="J2" s="26"/>
      <c r="K2" s="39"/>
      <c r="L2" s="39"/>
      <c r="M2" s="39"/>
      <c r="N2" s="39"/>
      <c r="O2" s="26"/>
      <c r="P2" s="26"/>
      <c r="Q2" s="26"/>
    </row>
    <row r="3" spans="1:20" ht="15.75" customHeight="1">
      <c r="A3" s="39"/>
      <c r="B3" s="26"/>
      <c r="C3" s="26"/>
      <c r="D3" s="26"/>
      <c r="E3" s="271" t="s">
        <v>151</v>
      </c>
      <c r="F3" s="271"/>
      <c r="G3" s="271" t="s">
        <v>155</v>
      </c>
      <c r="H3" s="271"/>
      <c r="I3" s="271" t="s">
        <v>143</v>
      </c>
      <c r="J3" s="271"/>
      <c r="K3" s="26"/>
      <c r="L3" s="26"/>
      <c r="M3" s="26"/>
      <c r="N3" s="74"/>
      <c r="O3" s="39"/>
      <c r="P3" s="39"/>
      <c r="Q3" s="39"/>
      <c r="R3" s="26"/>
    </row>
    <row r="4" spans="1:20" ht="12.75" customHeight="1">
      <c r="A4" s="39"/>
      <c r="B4" s="272" t="s">
        <v>0</v>
      </c>
      <c r="C4" s="273"/>
      <c r="D4" s="192" t="s">
        <v>74</v>
      </c>
      <c r="E4" s="278" t="s">
        <v>153</v>
      </c>
      <c r="F4" s="278" t="s">
        <v>75</v>
      </c>
      <c r="G4" s="278" t="s">
        <v>152</v>
      </c>
      <c r="H4" s="278" t="s">
        <v>75</v>
      </c>
      <c r="I4" s="278" t="s">
        <v>145</v>
      </c>
      <c r="J4" s="278" t="s">
        <v>75</v>
      </c>
      <c r="K4" s="73"/>
      <c r="L4" s="284" t="s">
        <v>149</v>
      </c>
      <c r="M4" s="285"/>
      <c r="N4" s="285"/>
      <c r="P4" s="284" t="s">
        <v>150</v>
      </c>
      <c r="Q4" s="285"/>
      <c r="R4" s="285"/>
    </row>
    <row r="5" spans="1:20" ht="12.75" customHeight="1">
      <c r="A5" s="39"/>
      <c r="B5" s="274"/>
      <c r="C5" s="275"/>
      <c r="D5" s="191"/>
      <c r="E5" s="279"/>
      <c r="F5" s="279"/>
      <c r="G5" s="279"/>
      <c r="H5" s="279"/>
      <c r="I5" s="279"/>
      <c r="J5" s="279"/>
      <c r="L5" s="196">
        <v>0.2</v>
      </c>
      <c r="M5" s="196">
        <v>0.21</v>
      </c>
      <c r="N5" s="196">
        <v>0.22500000000000001</v>
      </c>
      <c r="O5" s="286" t="s">
        <v>83</v>
      </c>
      <c r="P5" s="266">
        <v>0.2</v>
      </c>
      <c r="Q5" s="287">
        <v>0.21</v>
      </c>
      <c r="R5" s="292">
        <v>0.22500000000000001</v>
      </c>
      <c r="S5" s="280" t="s">
        <v>84</v>
      </c>
      <c r="T5" s="26"/>
    </row>
    <row r="6" spans="1:20">
      <c r="A6" s="39"/>
      <c r="B6" s="276"/>
      <c r="C6" s="277"/>
      <c r="D6" s="201"/>
      <c r="E6" s="279"/>
      <c r="F6" s="279"/>
      <c r="G6" s="279"/>
      <c r="H6" s="279"/>
      <c r="I6" s="279"/>
      <c r="J6" s="279"/>
      <c r="L6" s="52">
        <f>20/80</f>
        <v>0.25</v>
      </c>
      <c r="M6" s="198">
        <f>21/79</f>
        <v>0.26582278481012656</v>
      </c>
      <c r="N6" s="52">
        <v>0.290323</v>
      </c>
      <c r="O6" s="286"/>
      <c r="P6" s="267"/>
      <c r="Q6" s="288"/>
      <c r="R6" s="292"/>
      <c r="S6" s="281"/>
      <c r="T6" s="26"/>
    </row>
    <row r="7" spans="1:20" ht="16.5" customHeight="1">
      <c r="A7" s="40"/>
      <c r="B7" s="28" t="s">
        <v>163</v>
      </c>
      <c r="C7" s="28"/>
      <c r="D7" s="135">
        <f>SUM(E7:J7)</f>
        <v>0</v>
      </c>
      <c r="E7" s="135">
        <v>0</v>
      </c>
      <c r="F7" s="135">
        <v>0</v>
      </c>
      <c r="G7" s="135"/>
      <c r="H7" s="135"/>
      <c r="I7" s="135"/>
      <c r="J7" s="135"/>
      <c r="L7" s="137">
        <f>P7</f>
        <v>0</v>
      </c>
      <c r="M7" s="137">
        <f>G7*M6</f>
        <v>0</v>
      </c>
      <c r="N7" s="137">
        <f>R7</f>
        <v>0</v>
      </c>
      <c r="O7" s="138">
        <f>SUM(L7:N7)</f>
        <v>0</v>
      </c>
      <c r="P7" s="204">
        <f>E7*L6</f>
        <v>0</v>
      </c>
      <c r="Q7" s="137">
        <f>G7*M6</f>
        <v>0</v>
      </c>
      <c r="R7" s="139">
        <f>I7*N6</f>
        <v>0</v>
      </c>
      <c r="S7" s="141">
        <f>SUM(P7:R7)</f>
        <v>0</v>
      </c>
      <c r="T7" s="25"/>
    </row>
    <row r="8" spans="1:20" ht="19.5" customHeight="1" thickBot="1">
      <c r="A8" s="40"/>
      <c r="B8" s="55" t="s">
        <v>76</v>
      </c>
      <c r="C8" s="56">
        <v>3.9E-2</v>
      </c>
      <c r="D8" s="142">
        <f t="shared" ref="D8:H8" si="0">D7*$C$8</f>
        <v>0</v>
      </c>
      <c r="E8" s="142">
        <f t="shared" si="0"/>
        <v>0</v>
      </c>
      <c r="F8" s="142">
        <f t="shared" si="0"/>
        <v>0</v>
      </c>
      <c r="G8" s="142">
        <f t="shared" si="0"/>
        <v>0</v>
      </c>
      <c r="H8" s="142">
        <f t="shared" si="0"/>
        <v>0</v>
      </c>
      <c r="I8" s="142">
        <f>I7*$C$8</f>
        <v>0</v>
      </c>
      <c r="J8" s="142">
        <f t="shared" ref="J8:R8" si="1">J7*$C$8</f>
        <v>0</v>
      </c>
      <c r="L8" s="144">
        <f t="shared" ref="L8:M8" si="2">L7*$C$8</f>
        <v>0</v>
      </c>
      <c r="M8" s="144">
        <f t="shared" si="2"/>
        <v>0</v>
      </c>
      <c r="N8" s="144">
        <f t="shared" si="1"/>
        <v>0</v>
      </c>
      <c r="O8" s="145">
        <f>SUM(L8:N8)</f>
        <v>0</v>
      </c>
      <c r="P8" s="146">
        <f t="shared" si="1"/>
        <v>0</v>
      </c>
      <c r="Q8" s="146">
        <f t="shared" si="1"/>
        <v>0</v>
      </c>
      <c r="R8" s="146">
        <f t="shared" si="1"/>
        <v>0</v>
      </c>
      <c r="S8" s="147">
        <f>SUM(P8:R8)</f>
        <v>0</v>
      </c>
      <c r="T8" s="25"/>
    </row>
    <row r="9" spans="1:20" ht="15.75" thickTop="1">
      <c r="A9" s="40"/>
      <c r="B9" s="261" t="s">
        <v>77</v>
      </c>
      <c r="C9" s="262"/>
      <c r="D9" s="148">
        <f>SUM(D7:D8)</f>
        <v>0</v>
      </c>
      <c r="E9" s="148">
        <f t="shared" ref="E9:J9" si="3">SUM(E7:E8)</f>
        <v>0</v>
      </c>
      <c r="F9" s="148">
        <f t="shared" si="3"/>
        <v>0</v>
      </c>
      <c r="G9" s="148">
        <f t="shared" si="3"/>
        <v>0</v>
      </c>
      <c r="H9" s="148">
        <f t="shared" si="3"/>
        <v>0</v>
      </c>
      <c r="I9" s="148">
        <f t="shared" si="3"/>
        <v>0</v>
      </c>
      <c r="J9" s="148">
        <f t="shared" si="3"/>
        <v>0</v>
      </c>
      <c r="L9" s="149">
        <f t="shared" ref="L9:O9" si="4">+L7+L8</f>
        <v>0</v>
      </c>
      <c r="M9" s="149">
        <f t="shared" si="4"/>
        <v>0</v>
      </c>
      <c r="N9" s="149">
        <f t="shared" si="4"/>
        <v>0</v>
      </c>
      <c r="O9" s="149">
        <f t="shared" si="4"/>
        <v>0</v>
      </c>
      <c r="P9" s="149">
        <f t="shared" ref="P9:R9" si="5">SUM(P7:P8)</f>
        <v>0</v>
      </c>
      <c r="Q9" s="149">
        <f t="shared" si="5"/>
        <v>0</v>
      </c>
      <c r="R9" s="149">
        <f t="shared" si="5"/>
        <v>0</v>
      </c>
      <c r="S9" s="149">
        <f>SUM(S7:S8)</f>
        <v>0</v>
      </c>
      <c r="T9" s="25"/>
    </row>
    <row r="10" spans="1:20" ht="24.75" customHeight="1">
      <c r="A10" s="40"/>
      <c r="B10" s="59" t="s">
        <v>141</v>
      </c>
      <c r="C10" s="57"/>
      <c r="D10" s="150">
        <f>SUM(I10:J10)</f>
        <v>0</v>
      </c>
      <c r="E10" s="150"/>
      <c r="F10" s="150"/>
      <c r="G10" s="150"/>
      <c r="H10" s="150"/>
      <c r="I10" s="150"/>
      <c r="J10" s="150">
        <v>0</v>
      </c>
      <c r="L10" s="152"/>
      <c r="M10" s="152"/>
      <c r="N10" s="152">
        <v>0</v>
      </c>
      <c r="O10" s="153">
        <f>SUM(N10:N10)</f>
        <v>0</v>
      </c>
      <c r="P10" s="205"/>
      <c r="Q10" s="170"/>
      <c r="R10" s="154">
        <v>0</v>
      </c>
      <c r="S10" s="154">
        <v>0</v>
      </c>
      <c r="T10" s="35"/>
    </row>
    <row r="11" spans="1:20" ht="15.75" thickBot="1">
      <c r="A11" s="41" t="s">
        <v>7</v>
      </c>
      <c r="B11" s="60" t="s">
        <v>1</v>
      </c>
      <c r="C11" s="61"/>
      <c r="D11" s="155">
        <f>SUM(D9:D10)</f>
        <v>0</v>
      </c>
      <c r="E11" s="155">
        <f t="shared" ref="E11:J11" si="6">SUM(E9:E10)</f>
        <v>0</v>
      </c>
      <c r="F11" s="155">
        <f t="shared" si="6"/>
        <v>0</v>
      </c>
      <c r="G11" s="155">
        <f t="shared" si="6"/>
        <v>0</v>
      </c>
      <c r="H11" s="155">
        <f t="shared" si="6"/>
        <v>0</v>
      </c>
      <c r="I11" s="155">
        <f t="shared" si="6"/>
        <v>0</v>
      </c>
      <c r="J11" s="155">
        <f t="shared" si="6"/>
        <v>0</v>
      </c>
      <c r="L11" s="156">
        <f t="shared" ref="L11:O11" si="7">+L9+L10</f>
        <v>0</v>
      </c>
      <c r="M11" s="156">
        <f t="shared" si="7"/>
        <v>0</v>
      </c>
      <c r="N11" s="156">
        <f t="shared" si="7"/>
        <v>0</v>
      </c>
      <c r="O11" s="156">
        <f t="shared" si="7"/>
        <v>0</v>
      </c>
      <c r="P11" s="156">
        <f t="shared" ref="P11:R11" si="8">SUM(P9:P10)</f>
        <v>0</v>
      </c>
      <c r="Q11" s="156">
        <f t="shared" si="8"/>
        <v>0</v>
      </c>
      <c r="R11" s="156">
        <f t="shared" si="8"/>
        <v>0</v>
      </c>
      <c r="S11" s="156">
        <f>SUM(S9:S10)</f>
        <v>0</v>
      </c>
      <c r="T11" s="36"/>
    </row>
    <row r="12" spans="1:20" ht="15" thickTop="1">
      <c r="A12" s="40"/>
      <c r="B12" s="30" t="s">
        <v>78</v>
      </c>
      <c r="C12" s="29"/>
      <c r="D12" s="158"/>
      <c r="E12" s="158"/>
      <c r="F12" s="158"/>
      <c r="G12" s="158"/>
      <c r="H12" s="158"/>
      <c r="I12" s="150"/>
      <c r="J12" s="150"/>
      <c r="L12" s="152"/>
      <c r="M12" s="152"/>
      <c r="N12" s="152"/>
      <c r="O12" s="159"/>
      <c r="P12" s="206"/>
      <c r="Q12" s="152"/>
      <c r="R12" s="154"/>
      <c r="S12" s="160"/>
      <c r="T12" s="25"/>
    </row>
    <row r="13" spans="1:20" ht="14.25">
      <c r="A13" s="40"/>
      <c r="B13" s="37" t="s">
        <v>162</v>
      </c>
      <c r="C13" s="29"/>
      <c r="D13" s="150"/>
      <c r="E13" s="150"/>
      <c r="F13" s="150"/>
      <c r="G13" s="150"/>
      <c r="H13" s="150"/>
      <c r="I13" s="150">
        <f>D13-J13</f>
        <v>0</v>
      </c>
      <c r="J13" s="150">
        <f>D13*N5</f>
        <v>0</v>
      </c>
      <c r="L13" s="152"/>
      <c r="M13" s="152">
        <f>Q13</f>
        <v>0</v>
      </c>
      <c r="N13" s="152">
        <f>I13*N6</f>
        <v>0</v>
      </c>
      <c r="O13" s="159">
        <f>SUM(N13:N13)</f>
        <v>0</v>
      </c>
      <c r="P13" s="207"/>
      <c r="Q13" s="152">
        <f>G13*M6</f>
        <v>0</v>
      </c>
      <c r="R13" s="139">
        <f>(I13)*$N$6</f>
        <v>0</v>
      </c>
      <c r="S13" s="141">
        <f>SUM(R13:R13)</f>
        <v>0</v>
      </c>
      <c r="T13" s="25"/>
    </row>
    <row r="14" spans="1:20" ht="14.25">
      <c r="A14" s="40"/>
      <c r="B14" s="30" t="s">
        <v>79</v>
      </c>
      <c r="C14" s="31"/>
      <c r="D14" s="150"/>
      <c r="E14" s="150"/>
      <c r="F14" s="150"/>
      <c r="G14" s="150"/>
      <c r="H14" s="150"/>
      <c r="I14" s="150"/>
      <c r="J14" s="150"/>
      <c r="L14" s="152"/>
      <c r="M14" s="152"/>
      <c r="N14" s="152"/>
      <c r="O14" s="159">
        <f>SUM(N14:N14)</f>
        <v>0</v>
      </c>
      <c r="P14" s="206"/>
      <c r="Q14" s="152"/>
      <c r="R14" s="154"/>
      <c r="S14" s="152">
        <f>SUM(R14:R14)</f>
        <v>0</v>
      </c>
      <c r="T14" s="25"/>
    </row>
    <row r="15" spans="1:20" ht="14.25">
      <c r="A15" s="40"/>
      <c r="B15" s="37" t="s">
        <v>80</v>
      </c>
      <c r="C15" s="31"/>
      <c r="D15" s="150"/>
      <c r="E15" s="150"/>
      <c r="F15" s="150"/>
      <c r="G15" s="150"/>
      <c r="H15" s="150"/>
      <c r="I15" s="150"/>
      <c r="J15" s="150"/>
      <c r="L15" s="152">
        <f>G15*L6</f>
        <v>0</v>
      </c>
      <c r="M15" s="152">
        <f>H15*M6</f>
        <v>0</v>
      </c>
      <c r="N15" s="152">
        <f>I15*N6</f>
        <v>0</v>
      </c>
      <c r="O15" s="159">
        <f>SUM(N15:N15)</f>
        <v>0</v>
      </c>
      <c r="P15" s="207"/>
      <c r="Q15" s="152"/>
      <c r="R15" s="139">
        <f>I15*N6</f>
        <v>0</v>
      </c>
      <c r="S15" s="140">
        <f>SUM(R15:R15)</f>
        <v>0</v>
      </c>
      <c r="T15" s="25"/>
    </row>
    <row r="16" spans="1:20" ht="14.25">
      <c r="A16" s="40"/>
      <c r="B16" s="29"/>
      <c r="C16" s="29"/>
      <c r="D16" s="158"/>
      <c r="E16" s="158"/>
      <c r="F16" s="158"/>
      <c r="G16" s="158"/>
      <c r="H16" s="158"/>
      <c r="I16" s="150"/>
      <c r="J16" s="150"/>
      <c r="L16" s="152"/>
      <c r="M16" s="152"/>
      <c r="N16" s="152"/>
      <c r="O16" s="159"/>
      <c r="P16" s="206"/>
      <c r="Q16" s="152"/>
      <c r="R16" s="154"/>
      <c r="S16" s="141"/>
      <c r="T16" s="25"/>
    </row>
    <row r="17" spans="1:20" ht="15.75" thickBot="1">
      <c r="A17" s="41" t="s">
        <v>7</v>
      </c>
      <c r="B17" s="61" t="s">
        <v>2</v>
      </c>
      <c r="C17" s="61"/>
      <c r="D17" s="155">
        <f>SUM(D13:D16)</f>
        <v>0</v>
      </c>
      <c r="E17" s="155">
        <f t="shared" ref="E17:J17" si="9">SUM(E13:E16)</f>
        <v>0</v>
      </c>
      <c r="F17" s="155">
        <f t="shared" si="9"/>
        <v>0</v>
      </c>
      <c r="G17" s="155">
        <f t="shared" si="9"/>
        <v>0</v>
      </c>
      <c r="H17" s="155">
        <f t="shared" si="9"/>
        <v>0</v>
      </c>
      <c r="I17" s="155">
        <f t="shared" si="9"/>
        <v>0</v>
      </c>
      <c r="J17" s="155">
        <f t="shared" si="9"/>
        <v>0</v>
      </c>
      <c r="L17" s="161">
        <f>SUM(L13:L16)</f>
        <v>0</v>
      </c>
      <c r="M17" s="161">
        <f>SUM(M13:M16)</f>
        <v>0</v>
      </c>
      <c r="N17" s="161">
        <f>SUM(N13:N16)</f>
        <v>0</v>
      </c>
      <c r="O17" s="157">
        <f>SUM(O13:O16)</f>
        <v>0</v>
      </c>
      <c r="P17" s="162">
        <f t="shared" ref="P17:Q17" si="10">SUM(P13:P16)</f>
        <v>0</v>
      </c>
      <c r="Q17" s="162">
        <f t="shared" si="10"/>
        <v>0</v>
      </c>
      <c r="R17" s="162">
        <f>SUM(R13:R16)</f>
        <v>0</v>
      </c>
      <c r="S17" s="163">
        <f>SUM(S13:S16)</f>
        <v>0</v>
      </c>
      <c r="T17" s="24"/>
    </row>
    <row r="18" spans="1:20" ht="15.75" thickTop="1" thickBot="1">
      <c r="A18" s="40"/>
      <c r="B18" s="29"/>
      <c r="C18" s="29"/>
      <c r="D18" s="150"/>
      <c r="E18" s="150"/>
      <c r="F18" s="150"/>
      <c r="G18" s="150"/>
      <c r="H18" s="150"/>
      <c r="I18" s="150"/>
      <c r="J18" s="150"/>
      <c r="L18" s="152"/>
      <c r="M18" s="152"/>
      <c r="N18" s="152"/>
      <c r="O18" s="159"/>
      <c r="P18" s="206"/>
      <c r="Q18" s="152"/>
      <c r="R18" s="154"/>
      <c r="S18" s="164"/>
      <c r="T18" s="25"/>
    </row>
    <row r="19" spans="1:20" ht="16.5" thickTop="1" thickBot="1">
      <c r="A19" s="40"/>
      <c r="B19" s="62" t="s">
        <v>3</v>
      </c>
      <c r="C19" s="62"/>
      <c r="D19" s="165">
        <f>+D11+D17</f>
        <v>0</v>
      </c>
      <c r="E19" s="165">
        <f t="shared" ref="E19:J19" si="11">+E11+E17</f>
        <v>0</v>
      </c>
      <c r="F19" s="165">
        <f t="shared" si="11"/>
        <v>0</v>
      </c>
      <c r="G19" s="165">
        <f t="shared" si="11"/>
        <v>0</v>
      </c>
      <c r="H19" s="165">
        <f t="shared" si="11"/>
        <v>0</v>
      </c>
      <c r="I19" s="165">
        <f t="shared" si="11"/>
        <v>0</v>
      </c>
      <c r="J19" s="165">
        <f t="shared" si="11"/>
        <v>0</v>
      </c>
      <c r="L19" s="166">
        <f>L11+L17</f>
        <v>0</v>
      </c>
      <c r="M19" s="166">
        <f t="shared" ref="M19:N19" si="12">M11+M17</f>
        <v>0</v>
      </c>
      <c r="N19" s="166">
        <f t="shared" si="12"/>
        <v>0</v>
      </c>
      <c r="O19" s="166">
        <f>SUM(L19:N19)</f>
        <v>0</v>
      </c>
      <c r="P19" s="166">
        <f t="shared" ref="P19:R19" si="13">+P11+P17</f>
        <v>0</v>
      </c>
      <c r="Q19" s="166">
        <f t="shared" si="13"/>
        <v>0</v>
      </c>
      <c r="R19" s="166">
        <f t="shared" si="13"/>
        <v>0</v>
      </c>
      <c r="S19" s="167">
        <f>SUM(P19:R19)</f>
        <v>0</v>
      </c>
      <c r="T19" s="25"/>
    </row>
    <row r="20" spans="1:20" ht="15" thickTop="1">
      <c r="A20" s="40"/>
      <c r="B20" s="132" t="s">
        <v>138</v>
      </c>
      <c r="C20" s="32"/>
      <c r="D20" s="168"/>
      <c r="E20" s="168"/>
      <c r="F20" s="168"/>
      <c r="G20" s="168"/>
      <c r="H20" s="168"/>
      <c r="I20" s="168"/>
      <c r="J20" s="168"/>
      <c r="L20" s="170"/>
      <c r="M20" s="170"/>
      <c r="N20" s="170"/>
      <c r="O20" s="153"/>
      <c r="P20" s="205"/>
      <c r="Q20" s="170"/>
      <c r="R20" s="171"/>
      <c r="S20" s="160"/>
      <c r="T20" s="25"/>
    </row>
    <row r="21" spans="1:20" ht="14.25">
      <c r="A21" s="40"/>
      <c r="B21" s="37"/>
      <c r="C21" s="71"/>
      <c r="D21" s="150"/>
      <c r="E21" s="150"/>
      <c r="F21" s="150"/>
      <c r="G21" s="150"/>
      <c r="H21" s="150"/>
      <c r="I21" s="150"/>
      <c r="J21" s="150"/>
      <c r="L21" s="152">
        <f>E21*L6</f>
        <v>0</v>
      </c>
      <c r="M21" s="152">
        <f>O21</f>
        <v>0</v>
      </c>
      <c r="N21" s="152">
        <f>R21</f>
        <v>0</v>
      </c>
      <c r="O21" s="159">
        <f>SUM(N21:N21)</f>
        <v>0</v>
      </c>
      <c r="P21" s="206">
        <f>E21*L6</f>
        <v>0</v>
      </c>
      <c r="Q21" s="152"/>
      <c r="R21" s="154">
        <f>I21*N6</f>
        <v>0</v>
      </c>
      <c r="S21" s="152">
        <f>SUM(R21:R21)</f>
        <v>0</v>
      </c>
      <c r="T21" s="25"/>
    </row>
    <row r="22" spans="1:20" ht="14.25">
      <c r="A22" s="40"/>
      <c r="B22" s="37"/>
      <c r="C22" s="71"/>
      <c r="D22" s="150"/>
      <c r="E22" s="150"/>
      <c r="F22" s="150"/>
      <c r="G22" s="150">
        <f>-G19</f>
        <v>0</v>
      </c>
      <c r="H22" s="150">
        <f>-H19</f>
        <v>0</v>
      </c>
      <c r="I22" s="150"/>
      <c r="J22" s="150"/>
      <c r="L22" s="152">
        <v>0</v>
      </c>
      <c r="M22" s="152">
        <f>G22*M6</f>
        <v>0</v>
      </c>
      <c r="N22" s="152">
        <f>(I22*N6)</f>
        <v>0</v>
      </c>
      <c r="O22" s="159">
        <f>SUM(L22:N22)</f>
        <v>0</v>
      </c>
      <c r="P22" s="206"/>
      <c r="Q22" s="152">
        <f>G22*M6</f>
        <v>0</v>
      </c>
      <c r="R22" s="154">
        <f>I22*N6</f>
        <v>0</v>
      </c>
      <c r="S22" s="152">
        <f>SUM(P22:R22)</f>
        <v>0</v>
      </c>
      <c r="T22" s="25"/>
    </row>
    <row r="23" spans="1:20" ht="14.25">
      <c r="A23" s="40"/>
      <c r="B23" s="37"/>
      <c r="C23" s="71"/>
      <c r="D23" s="150"/>
      <c r="E23" s="150"/>
      <c r="F23" s="150"/>
      <c r="G23" s="150"/>
      <c r="H23" s="150"/>
      <c r="I23" s="150"/>
      <c r="J23" s="150"/>
      <c r="L23" s="152">
        <f>(G23+I23)*$N$6</f>
        <v>0</v>
      </c>
      <c r="M23" s="152">
        <f>(H23+J23)*$N$6</f>
        <v>0</v>
      </c>
      <c r="N23" s="152"/>
      <c r="O23" s="159">
        <f>SUM(N23:N23)</f>
        <v>0</v>
      </c>
      <c r="P23" s="206"/>
      <c r="Q23" s="152"/>
      <c r="R23" s="154"/>
      <c r="S23" s="152">
        <f>SUM(R23:R23)</f>
        <v>0</v>
      </c>
      <c r="T23" s="25"/>
    </row>
    <row r="24" spans="1:20" ht="14.25">
      <c r="A24" s="40"/>
      <c r="B24" s="37"/>
      <c r="C24" s="71"/>
      <c r="D24" s="150"/>
      <c r="E24" s="150"/>
      <c r="F24" s="150"/>
      <c r="G24" s="150"/>
      <c r="H24" s="150"/>
      <c r="I24" s="150"/>
      <c r="J24" s="150"/>
      <c r="L24" s="152"/>
      <c r="M24" s="152"/>
      <c r="N24" s="152"/>
      <c r="O24" s="159">
        <f>SUM(N24:N24)</f>
        <v>0</v>
      </c>
      <c r="P24" s="206"/>
      <c r="Q24" s="152"/>
      <c r="R24" s="154">
        <f>(I24+N24)*$R$5</f>
        <v>0</v>
      </c>
      <c r="S24" s="152">
        <v>0</v>
      </c>
      <c r="T24" s="25"/>
    </row>
    <row r="25" spans="1:20" ht="15" thickBot="1">
      <c r="A25" s="40"/>
      <c r="B25" s="115"/>
      <c r="C25" s="31"/>
      <c r="D25" s="172"/>
      <c r="E25" s="172"/>
      <c r="F25" s="172"/>
      <c r="G25" s="172"/>
      <c r="H25" s="172"/>
      <c r="I25" s="172"/>
      <c r="J25" s="172"/>
      <c r="L25" s="152"/>
      <c r="M25" s="152"/>
      <c r="N25" s="152"/>
      <c r="O25" s="153"/>
      <c r="P25" s="208"/>
      <c r="Q25" s="212"/>
      <c r="R25" s="146"/>
      <c r="S25" s="147"/>
      <c r="T25" s="25"/>
    </row>
    <row r="26" spans="1:20" ht="16.5" thickTop="1" thickBot="1">
      <c r="A26" s="40"/>
      <c r="B26" s="62" t="s">
        <v>69</v>
      </c>
      <c r="C26" s="62"/>
      <c r="D26" s="165">
        <f>SUM(D19:D25)</f>
        <v>0</v>
      </c>
      <c r="E26" s="165">
        <f t="shared" ref="E26:J26" si="14">SUM(E19:E25)</f>
        <v>0</v>
      </c>
      <c r="F26" s="165">
        <f t="shared" si="14"/>
        <v>0</v>
      </c>
      <c r="G26" s="165">
        <f t="shared" si="14"/>
        <v>0</v>
      </c>
      <c r="H26" s="165">
        <f t="shared" si="14"/>
        <v>0</v>
      </c>
      <c r="I26" s="165">
        <f t="shared" si="14"/>
        <v>0</v>
      </c>
      <c r="J26" s="165">
        <f t="shared" si="14"/>
        <v>0</v>
      </c>
      <c r="L26" s="165">
        <f>SUM(L19:L24)+0.05</f>
        <v>0.05</v>
      </c>
      <c r="M26" s="165">
        <f>SUM(M19:M24)+0.05</f>
        <v>0.05</v>
      </c>
      <c r="N26" s="165">
        <f>SUM(N19:N24)+0.05</f>
        <v>0.05</v>
      </c>
      <c r="O26" s="165">
        <f>SUM(O19:O25)</f>
        <v>0</v>
      </c>
      <c r="P26" s="165">
        <f>SUM(P19:P24)</f>
        <v>0</v>
      </c>
      <c r="Q26" s="165">
        <f>SUM(Q19:Q24)</f>
        <v>0</v>
      </c>
      <c r="R26" s="209">
        <f>SUM(R19:R24)</f>
        <v>0</v>
      </c>
      <c r="S26" s="165">
        <f>SUM(S19:S25)</f>
        <v>0</v>
      </c>
      <c r="T26" s="25"/>
    </row>
    <row r="27" spans="1:20" ht="14.25" thickTop="1" thickBot="1">
      <c r="A27" s="40"/>
      <c r="B27" s="25"/>
      <c r="C27" s="25"/>
      <c r="D27" s="25"/>
      <c r="E27" s="25"/>
      <c r="F27" s="25"/>
      <c r="G27" s="25"/>
      <c r="H27" s="25"/>
      <c r="I27" s="25"/>
      <c r="J27" s="25"/>
      <c r="K27" s="40"/>
      <c r="L27" s="40"/>
      <c r="M27" s="40"/>
      <c r="N27" s="40"/>
      <c r="O27" s="25"/>
      <c r="P27" s="25"/>
      <c r="Q27" s="25"/>
    </row>
    <row r="28" spans="1:20">
      <c r="A28" s="24"/>
      <c r="B28" s="190" t="s">
        <v>147</v>
      </c>
      <c r="C28" s="190"/>
      <c r="D28" s="190"/>
      <c r="E28" s="190"/>
      <c r="F28" s="190"/>
      <c r="G28" s="190"/>
      <c r="H28" s="190"/>
      <c r="I28" s="291" t="s">
        <v>148</v>
      </c>
      <c r="J28" s="291"/>
      <c r="K28" s="66"/>
      <c r="L28" s="66"/>
      <c r="M28" s="66"/>
      <c r="N28" s="231" t="s">
        <v>160</v>
      </c>
      <c r="O28" s="200"/>
      <c r="P28" s="210"/>
      <c r="Q28" s="210"/>
      <c r="R28" s="235" t="s">
        <v>159</v>
      </c>
      <c r="S28" s="282">
        <f>E26*L6+G26*M6+I26*N6</f>
        <v>0</v>
      </c>
    </row>
    <row r="29" spans="1:20" ht="13.5" thickBot="1">
      <c r="A29" s="63"/>
      <c r="B29" s="64" t="s">
        <v>71</v>
      </c>
      <c r="C29" s="190" t="s">
        <v>136</v>
      </c>
      <c r="D29" s="199" t="s">
        <v>137</v>
      </c>
      <c r="E29" s="199"/>
      <c r="F29" s="199"/>
      <c r="G29" s="199"/>
      <c r="H29" s="199"/>
      <c r="I29" s="64" t="s">
        <v>73</v>
      </c>
      <c r="J29" s="190" t="s">
        <v>135</v>
      </c>
      <c r="K29" s="65"/>
      <c r="L29" s="65"/>
      <c r="M29" s="65"/>
      <c r="N29" s="232">
        <v>625</v>
      </c>
      <c r="O29" s="236">
        <f>S11</f>
        <v>0</v>
      </c>
      <c r="P29" s="211"/>
      <c r="Q29" s="211"/>
      <c r="S29" s="283"/>
    </row>
    <row r="30" spans="1:20" ht="14.25">
      <c r="A30" s="63"/>
      <c r="B30" s="51"/>
      <c r="C30" s="176"/>
      <c r="D30" s="176"/>
      <c r="E30" s="176"/>
      <c r="F30" s="176"/>
      <c r="G30" s="176"/>
      <c r="H30" s="176"/>
      <c r="I30" s="134"/>
      <c r="J30" s="176"/>
      <c r="K30" s="177"/>
      <c r="L30" s="177"/>
      <c r="M30" s="177"/>
      <c r="N30" s="179">
        <v>626</v>
      </c>
      <c r="O30" s="180">
        <f>S17</f>
        <v>0</v>
      </c>
      <c r="P30" s="177"/>
      <c r="Q30" s="177"/>
    </row>
    <row r="31" spans="1:20" ht="14.25">
      <c r="A31" s="63"/>
      <c r="B31" s="51"/>
      <c r="C31" s="176"/>
      <c r="D31" s="176"/>
      <c r="E31" s="176"/>
      <c r="F31" s="176"/>
      <c r="G31" s="176"/>
      <c r="H31" s="176"/>
      <c r="I31" s="134">
        <v>1</v>
      </c>
      <c r="J31" s="176">
        <f t="shared" ref="J31:J32" si="15">+ROUND(C31*I31,0)</f>
        <v>0</v>
      </c>
      <c r="K31" s="177"/>
      <c r="L31" s="177"/>
      <c r="M31" s="177"/>
      <c r="N31" s="179">
        <v>627</v>
      </c>
      <c r="O31" s="180">
        <f>-S22</f>
        <v>0</v>
      </c>
      <c r="P31" s="183"/>
      <c r="Q31" s="183"/>
    </row>
    <row r="32" spans="1:20" ht="14.25">
      <c r="A32" s="63"/>
      <c r="B32" s="51"/>
      <c r="C32" s="176"/>
      <c r="D32" s="176"/>
      <c r="E32" s="176"/>
      <c r="F32" s="176"/>
      <c r="G32" s="176"/>
      <c r="H32" s="176"/>
      <c r="I32" s="134"/>
      <c r="J32" s="176">
        <f t="shared" si="15"/>
        <v>0</v>
      </c>
      <c r="K32" s="181"/>
      <c r="L32" s="181"/>
      <c r="M32" s="181"/>
      <c r="N32" s="233">
        <v>231</v>
      </c>
      <c r="O32" s="180">
        <f>I26</f>
        <v>0</v>
      </c>
      <c r="P32" s="183"/>
      <c r="Q32" s="183"/>
    </row>
    <row r="33" spans="1:17" ht="15">
      <c r="A33" s="63"/>
      <c r="B33" s="51"/>
      <c r="C33" s="176"/>
      <c r="D33" s="176"/>
      <c r="E33" s="176"/>
      <c r="F33" s="176"/>
      <c r="G33" s="176"/>
      <c r="H33" s="176"/>
      <c r="I33" s="134"/>
      <c r="J33" s="176"/>
      <c r="K33" s="181"/>
      <c r="L33" s="181"/>
      <c r="M33" s="181"/>
      <c r="N33" s="233">
        <v>318</v>
      </c>
      <c r="O33" s="180">
        <f>J26</f>
        <v>0</v>
      </c>
      <c r="P33" s="184"/>
      <c r="Q33" s="184"/>
    </row>
    <row r="34" spans="1:17" ht="15">
      <c r="A34" s="24"/>
      <c r="B34" s="190" t="s">
        <v>82</v>
      </c>
      <c r="C34" s="178">
        <f>SUM(C30:C32)</f>
        <v>0</v>
      </c>
      <c r="D34" s="178">
        <f>SUM(D30:D33)</f>
        <v>0</v>
      </c>
      <c r="E34" s="178"/>
      <c r="F34" s="178"/>
      <c r="G34" s="178"/>
      <c r="H34" s="178"/>
      <c r="I34" s="186" t="s">
        <v>72</v>
      </c>
      <c r="J34" s="187">
        <f>SUM(J30:J32)</f>
        <v>0</v>
      </c>
      <c r="K34" s="182"/>
      <c r="L34" s="182"/>
      <c r="M34" s="182"/>
      <c r="N34" s="234">
        <v>838</v>
      </c>
      <c r="O34" s="180">
        <f>S26</f>
        <v>0</v>
      </c>
      <c r="P34" s="185"/>
      <c r="Q34" s="185"/>
    </row>
    <row r="35" spans="1:17" ht="15.75">
      <c r="A35" s="34"/>
      <c r="B35" s="34"/>
      <c r="C35" s="34"/>
      <c r="I35" s="68"/>
      <c r="J35" s="69"/>
      <c r="K35" s="67"/>
      <c r="L35" s="67"/>
      <c r="M35" s="67"/>
      <c r="N35" s="234">
        <v>226</v>
      </c>
      <c r="O35" s="180">
        <f>J31</f>
        <v>0</v>
      </c>
      <c r="P35" s="26"/>
      <c r="Q35" s="26"/>
    </row>
    <row r="36" spans="1:17" ht="18">
      <c r="A36" s="26"/>
      <c r="B36" s="189"/>
      <c r="C36" s="189"/>
      <c r="D36" s="34"/>
      <c r="E36" s="34"/>
      <c r="F36" s="34"/>
      <c r="G36" s="34"/>
      <c r="H36" s="34"/>
      <c r="I36" s="189"/>
      <c r="J36" s="189"/>
      <c r="K36" s="189"/>
      <c r="L36" s="189"/>
      <c r="M36" s="189"/>
      <c r="N36" s="234">
        <v>774</v>
      </c>
      <c r="O36" s="179">
        <f>G11</f>
        <v>0</v>
      </c>
      <c r="P36" s="189"/>
      <c r="Q36" s="189"/>
    </row>
    <row r="37" spans="1:17" ht="18">
      <c r="A37" s="39"/>
      <c r="B37" s="26"/>
      <c r="C37" s="26"/>
      <c r="D37" s="189"/>
      <c r="E37" s="189"/>
      <c r="F37" s="189"/>
      <c r="G37" s="189"/>
      <c r="H37" s="189"/>
      <c r="I37" s="26"/>
      <c r="J37" s="38"/>
      <c r="K37" s="39"/>
      <c r="L37" s="39"/>
      <c r="M37" s="39"/>
      <c r="N37" s="234">
        <v>775</v>
      </c>
      <c r="O37" s="179">
        <f>H9</f>
        <v>0</v>
      </c>
      <c r="P37" s="26"/>
      <c r="Q37" s="26"/>
    </row>
    <row r="38" spans="1:17" ht="15">
      <c r="D38" s="26"/>
      <c r="E38" s="26"/>
      <c r="F38" s="26"/>
      <c r="G38" s="26"/>
      <c r="H38" s="26"/>
      <c r="N38" s="234">
        <v>225</v>
      </c>
      <c r="O38" s="179">
        <f>D13</f>
        <v>0</v>
      </c>
    </row>
  </sheetData>
  <mergeCells count="21">
    <mergeCell ref="B1:O1"/>
    <mergeCell ref="E3:F3"/>
    <mergeCell ref="G3:H3"/>
    <mergeCell ref="I3:J3"/>
    <mergeCell ref="B4:C6"/>
    <mergeCell ref="E4:E6"/>
    <mergeCell ref="F4:F6"/>
    <mergeCell ref="G4:G6"/>
    <mergeCell ref="H4:H6"/>
    <mergeCell ref="S5:S6"/>
    <mergeCell ref="B9:C9"/>
    <mergeCell ref="I28:J28"/>
    <mergeCell ref="S28:S29"/>
    <mergeCell ref="P4:R4"/>
    <mergeCell ref="O5:O6"/>
    <mergeCell ref="P5:P6"/>
    <mergeCell ref="Q5:Q6"/>
    <mergeCell ref="R5:R6"/>
    <mergeCell ref="I4:I6"/>
    <mergeCell ref="J4:J6"/>
    <mergeCell ref="L4:N4"/>
  </mergeCells>
  <pageMargins left="0.23622047244094491" right="0.23622047244094491" top="0.74803149606299213" bottom="0.74803149606299213" header="0.31496062992125984" footer="0.31496062992125984"/>
  <pageSetup scale="58" orientation="landscape" horizontalDpi="0" verticalDpi="0" r:id="rId1"/>
  <ignoredErrors>
    <ignoredError sqref="D10 M7 O8 O10 O37 O22 S22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1">
    <pageSetUpPr fitToPage="1"/>
  </sheetPr>
  <dimension ref="A1:P38"/>
  <sheetViews>
    <sheetView showGridLines="0" tabSelected="1" zoomScale="75" zoomScaleNormal="75" workbookViewId="0">
      <pane ySplit="6" topLeftCell="A7" activePane="bottomLeft" state="frozen"/>
      <selection pane="bottomLeft" activeCell="H43" sqref="H43"/>
    </sheetView>
  </sheetViews>
  <sheetFormatPr baseColWidth="10" defaultRowHeight="12.75"/>
  <cols>
    <col min="1" max="1" width="1.140625" customWidth="1"/>
    <col min="2" max="2" width="33.5703125" customWidth="1"/>
    <col min="3" max="3" width="13.5703125" customWidth="1"/>
    <col min="4" max="4" width="16.85546875" customWidth="1"/>
    <col min="5" max="5" width="15.5703125" customWidth="1"/>
    <col min="6" max="6" width="15.7109375" customWidth="1"/>
    <col min="7" max="7" width="15" customWidth="1"/>
    <col min="8" max="8" width="16" customWidth="1"/>
    <col min="9" max="9" width="2.42578125" customWidth="1"/>
    <col min="11" max="11" width="13.7109375" bestFit="1" customWidth="1"/>
    <col min="12" max="12" width="14.28515625" customWidth="1"/>
    <col min="14" max="14" width="14.28515625" customWidth="1"/>
    <col min="15" max="15" width="17" customWidth="1"/>
  </cols>
  <sheetData>
    <row r="1" spans="1:16" ht="23.25">
      <c r="A1" s="26"/>
      <c r="B1" s="268" t="s">
        <v>140</v>
      </c>
      <c r="C1" s="289"/>
      <c r="D1" s="289"/>
      <c r="E1" s="289"/>
      <c r="F1" s="289"/>
      <c r="G1" s="289"/>
      <c r="H1" s="289"/>
      <c r="I1" s="289"/>
      <c r="J1" s="289"/>
      <c r="K1" s="289"/>
      <c r="L1" s="290"/>
    </row>
    <row r="2" spans="1:16" ht="18">
      <c r="A2" s="26"/>
      <c r="B2" s="54" t="s">
        <v>146</v>
      </c>
      <c r="C2" s="26"/>
      <c r="D2" s="26"/>
      <c r="E2" s="26"/>
      <c r="F2" s="26"/>
      <c r="G2" s="26"/>
      <c r="H2" s="26"/>
      <c r="I2" s="39"/>
      <c r="J2" s="39"/>
      <c r="K2" s="39"/>
      <c r="L2" s="26"/>
    </row>
    <row r="3" spans="1:16" ht="15.75" customHeight="1">
      <c r="A3" s="39"/>
      <c r="B3" s="26"/>
      <c r="C3" s="26"/>
      <c r="D3" s="26"/>
      <c r="E3" s="271" t="s">
        <v>143</v>
      </c>
      <c r="F3" s="271"/>
      <c r="G3" s="298" t="s">
        <v>144</v>
      </c>
      <c r="H3" s="298"/>
      <c r="I3" s="26"/>
      <c r="J3" s="74"/>
      <c r="K3" s="74"/>
      <c r="L3" s="39"/>
      <c r="M3" s="26"/>
      <c r="N3" s="26"/>
    </row>
    <row r="4" spans="1:16" ht="12.75" customHeight="1">
      <c r="A4" s="39"/>
      <c r="B4" s="272" t="s">
        <v>0</v>
      </c>
      <c r="C4" s="273"/>
      <c r="D4" s="192" t="s">
        <v>74</v>
      </c>
      <c r="E4" s="278" t="s">
        <v>145</v>
      </c>
      <c r="F4" s="278" t="s">
        <v>75</v>
      </c>
      <c r="G4" s="278" t="s">
        <v>139</v>
      </c>
      <c r="H4" s="276" t="s">
        <v>75</v>
      </c>
      <c r="I4" s="73"/>
      <c r="J4" s="284"/>
      <c r="K4" s="294"/>
      <c r="M4" s="284"/>
      <c r="N4" s="294"/>
    </row>
    <row r="5" spans="1:16" ht="12.75" customHeight="1">
      <c r="A5" s="39"/>
      <c r="B5" s="274"/>
      <c r="C5" s="275"/>
      <c r="D5" s="191"/>
      <c r="E5" s="279"/>
      <c r="F5" s="279"/>
      <c r="G5" s="279"/>
      <c r="H5" s="284"/>
      <c r="J5" s="196">
        <v>0.22500000000000001</v>
      </c>
      <c r="K5" s="72">
        <v>0.24</v>
      </c>
      <c r="L5" s="293" t="s">
        <v>83</v>
      </c>
      <c r="M5" s="292">
        <v>0.22500000000000001</v>
      </c>
      <c r="N5" s="297">
        <v>0.24</v>
      </c>
      <c r="O5" s="295" t="s">
        <v>84</v>
      </c>
      <c r="P5" s="26"/>
    </row>
    <row r="6" spans="1:16">
      <c r="A6" s="39"/>
      <c r="B6" s="276"/>
      <c r="C6" s="277"/>
      <c r="D6" s="188"/>
      <c r="E6" s="279"/>
      <c r="F6" s="279"/>
      <c r="G6" s="279"/>
      <c r="H6" s="284"/>
      <c r="J6" s="52">
        <v>0.290323</v>
      </c>
      <c r="K6" s="198">
        <f>24/76</f>
        <v>0.31578947368421051</v>
      </c>
      <c r="L6" s="293"/>
      <c r="M6" s="292"/>
      <c r="N6" s="297"/>
      <c r="O6" s="296"/>
      <c r="P6" s="26"/>
    </row>
    <row r="7" spans="1:16" ht="16.5" customHeight="1">
      <c r="A7" s="40"/>
      <c r="B7" s="28" t="s">
        <v>166</v>
      </c>
      <c r="C7" s="28"/>
      <c r="D7" s="135">
        <f>SUM(E7:H7)</f>
        <v>0</v>
      </c>
      <c r="E7" s="135"/>
      <c r="F7" s="135"/>
      <c r="G7" s="135"/>
      <c r="H7" s="136"/>
      <c r="J7" s="137">
        <f>M7</f>
        <v>0</v>
      </c>
      <c r="K7" s="137">
        <f>+G7</f>
        <v>0</v>
      </c>
      <c r="L7" s="237">
        <f>SUM(J7:K7)</f>
        <v>0</v>
      </c>
      <c r="M7" s="139">
        <f>E7*J6</f>
        <v>0</v>
      </c>
      <c r="N7" s="140">
        <f>H7</f>
        <v>0</v>
      </c>
      <c r="O7" s="246">
        <f>SUM(M7:N7)</f>
        <v>0</v>
      </c>
      <c r="P7" s="25"/>
    </row>
    <row r="8" spans="1:16" ht="19.5" customHeight="1" thickBot="1">
      <c r="A8" s="40"/>
      <c r="B8" s="55" t="s">
        <v>76</v>
      </c>
      <c r="C8" s="56">
        <v>2.9000000000000001E-2</v>
      </c>
      <c r="D8" s="142">
        <f t="shared" ref="D8" si="0">D7*$C$8</f>
        <v>0</v>
      </c>
      <c r="E8" s="142">
        <f>E7*$C$8</f>
        <v>0</v>
      </c>
      <c r="F8" s="142">
        <f t="shared" ref="F8:N8" si="1">F7*$C$8</f>
        <v>0</v>
      </c>
      <c r="G8" s="142"/>
      <c r="H8" s="143"/>
      <c r="J8" s="144">
        <f t="shared" si="1"/>
        <v>0</v>
      </c>
      <c r="K8" s="144">
        <f t="shared" ref="K8" si="2">K7*$C$8</f>
        <v>0</v>
      </c>
      <c r="L8" s="238">
        <f>SUM(J8:K8)</f>
        <v>0</v>
      </c>
      <c r="M8" s="146">
        <f t="shared" si="1"/>
        <v>0</v>
      </c>
      <c r="N8" s="146">
        <f t="shared" si="1"/>
        <v>0</v>
      </c>
      <c r="O8" s="247">
        <f>SUM(M8:N8)</f>
        <v>0</v>
      </c>
      <c r="P8" s="25"/>
    </row>
    <row r="9" spans="1:16" ht="15.75" thickTop="1">
      <c r="A9" s="40"/>
      <c r="B9" s="261" t="s">
        <v>77</v>
      </c>
      <c r="C9" s="262"/>
      <c r="D9" s="148">
        <f>SUM(D7:D8)</f>
        <v>0</v>
      </c>
      <c r="E9" s="148">
        <f t="shared" ref="E9:H9" si="3">SUM(E7:E8)</f>
        <v>0</v>
      </c>
      <c r="F9" s="148">
        <f t="shared" si="3"/>
        <v>0</v>
      </c>
      <c r="G9" s="148">
        <f t="shared" si="3"/>
        <v>0</v>
      </c>
      <c r="H9" s="148">
        <f t="shared" si="3"/>
        <v>0</v>
      </c>
      <c r="J9" s="149">
        <f t="shared" ref="J9:L9" si="4">+J7+J8</f>
        <v>0</v>
      </c>
      <c r="K9" s="149">
        <f t="shared" si="4"/>
        <v>0</v>
      </c>
      <c r="L9" s="239">
        <f t="shared" si="4"/>
        <v>0</v>
      </c>
      <c r="M9" s="149">
        <f t="shared" ref="M9:N9" si="5">SUM(M7:M8)</f>
        <v>0</v>
      </c>
      <c r="N9" s="149">
        <f t="shared" si="5"/>
        <v>0</v>
      </c>
      <c r="O9" s="239">
        <f>SUM(O7:O8)</f>
        <v>0</v>
      </c>
      <c r="P9" s="25"/>
    </row>
    <row r="10" spans="1:16" ht="24.75" customHeight="1">
      <c r="A10" s="40"/>
      <c r="B10" s="59" t="s">
        <v>141</v>
      </c>
      <c r="C10" s="57"/>
      <c r="D10" s="150">
        <f>SUM(E10:H10)</f>
        <v>0</v>
      </c>
      <c r="E10" s="150"/>
      <c r="F10" s="150">
        <v>0</v>
      </c>
      <c r="G10" s="150"/>
      <c r="H10" s="151"/>
      <c r="J10" s="152">
        <v>0</v>
      </c>
      <c r="K10" s="152"/>
      <c r="L10" s="240">
        <f>SUM(J10:K10)</f>
        <v>0</v>
      </c>
      <c r="M10" s="154">
        <v>0</v>
      </c>
      <c r="N10" s="154">
        <v>0</v>
      </c>
      <c r="O10" s="248">
        <v>0</v>
      </c>
      <c r="P10" s="35"/>
    </row>
    <row r="11" spans="1:16" ht="15.75" thickBot="1">
      <c r="A11" s="41" t="s">
        <v>7</v>
      </c>
      <c r="B11" s="60" t="s">
        <v>1</v>
      </c>
      <c r="C11" s="61"/>
      <c r="D11" s="155">
        <f>SUM(D9:D10)</f>
        <v>0</v>
      </c>
      <c r="E11" s="155">
        <f t="shared" ref="E11:H11" si="6">SUM(E9:E10)</f>
        <v>0</v>
      </c>
      <c r="F11" s="155">
        <f t="shared" si="6"/>
        <v>0</v>
      </c>
      <c r="G11" s="155">
        <f t="shared" si="6"/>
        <v>0</v>
      </c>
      <c r="H11" s="155">
        <f t="shared" si="6"/>
        <v>0</v>
      </c>
      <c r="J11" s="156">
        <f t="shared" ref="J11:L11" si="7">+J9+J10</f>
        <v>0</v>
      </c>
      <c r="K11" s="156">
        <f t="shared" si="7"/>
        <v>0</v>
      </c>
      <c r="L11" s="241">
        <f t="shared" si="7"/>
        <v>0</v>
      </c>
      <c r="M11" s="156">
        <f t="shared" ref="M11:N11" si="8">SUM(M9:M10)</f>
        <v>0</v>
      </c>
      <c r="N11" s="156">
        <f t="shared" si="8"/>
        <v>0</v>
      </c>
      <c r="O11" s="241">
        <f>SUM(O9:O10)</f>
        <v>0</v>
      </c>
      <c r="P11" s="36"/>
    </row>
    <row r="12" spans="1:16" ht="15" thickTop="1">
      <c r="A12" s="40"/>
      <c r="B12" s="30" t="s">
        <v>78</v>
      </c>
      <c r="C12" s="29"/>
      <c r="D12" s="158"/>
      <c r="E12" s="150"/>
      <c r="F12" s="150"/>
      <c r="G12" s="150"/>
      <c r="H12" s="151"/>
      <c r="J12" s="152"/>
      <c r="K12" s="152"/>
      <c r="L12" s="242"/>
      <c r="M12" s="154"/>
      <c r="N12" s="152"/>
      <c r="O12" s="249"/>
      <c r="P12" s="25"/>
    </row>
    <row r="13" spans="1:16" ht="14.25">
      <c r="A13" s="40"/>
      <c r="B13" s="37" t="s">
        <v>162</v>
      </c>
      <c r="C13" s="29"/>
      <c r="D13" s="150"/>
      <c r="E13" s="150"/>
      <c r="F13" s="150"/>
      <c r="G13" s="150"/>
      <c r="H13" s="150">
        <f>D13*K5</f>
        <v>0</v>
      </c>
      <c r="J13" s="152"/>
      <c r="K13" s="152">
        <f>G13*K6</f>
        <v>0</v>
      </c>
      <c r="L13" s="242">
        <f>SUM(J13:K13)</f>
        <v>0</v>
      </c>
      <c r="M13" s="139">
        <f>(E13)*$J$6</f>
        <v>0</v>
      </c>
      <c r="N13" s="152">
        <f>G13*K6</f>
        <v>0</v>
      </c>
      <c r="O13" s="246">
        <f>SUM(M13:N13)</f>
        <v>0</v>
      </c>
      <c r="P13" s="25"/>
    </row>
    <row r="14" spans="1:16" ht="14.25">
      <c r="A14" s="40"/>
      <c r="B14" s="30" t="s">
        <v>79</v>
      </c>
      <c r="C14" s="31"/>
      <c r="D14" s="150"/>
      <c r="E14" s="150"/>
      <c r="F14" s="150"/>
      <c r="G14" s="150"/>
      <c r="H14" s="151"/>
      <c r="J14" s="152"/>
      <c r="K14" s="152"/>
      <c r="L14" s="242">
        <f t="shared" ref="L14" si="9">SUM(J14:K14)</f>
        <v>0</v>
      </c>
      <c r="M14" s="154"/>
      <c r="N14" s="152"/>
      <c r="O14" s="250">
        <f t="shared" ref="O14" si="10">SUM(M14:N14)</f>
        <v>0</v>
      </c>
      <c r="P14" s="25"/>
    </row>
    <row r="15" spans="1:16" ht="14.25">
      <c r="A15" s="40"/>
      <c r="B15" s="37" t="s">
        <v>80</v>
      </c>
      <c r="C15" s="31"/>
      <c r="D15" s="150"/>
      <c r="E15" s="150"/>
      <c r="F15" s="150"/>
      <c r="G15" s="150">
        <v>0</v>
      </c>
      <c r="H15" s="151"/>
      <c r="J15" s="152">
        <f>E15*J6</f>
        <v>0</v>
      </c>
      <c r="K15" s="152">
        <f>F15*K6</f>
        <v>0</v>
      </c>
      <c r="L15" s="242">
        <f>SUM(J15:K15)</f>
        <v>0</v>
      </c>
      <c r="M15" s="139">
        <f>E15*J6</f>
        <v>0</v>
      </c>
      <c r="N15" s="140">
        <f>G15*K6</f>
        <v>0</v>
      </c>
      <c r="O15" s="251">
        <f>SUM(M15:N15)</f>
        <v>0</v>
      </c>
      <c r="P15" s="25"/>
    </row>
    <row r="16" spans="1:16" ht="14.25">
      <c r="A16" s="40"/>
      <c r="B16" s="29"/>
      <c r="C16" s="29"/>
      <c r="D16" s="158"/>
      <c r="E16" s="150"/>
      <c r="F16" s="150"/>
      <c r="G16" s="150"/>
      <c r="H16" s="151"/>
      <c r="J16" s="152"/>
      <c r="K16" s="152"/>
      <c r="L16" s="242"/>
      <c r="M16" s="154"/>
      <c r="N16" s="152"/>
      <c r="O16" s="246"/>
      <c r="P16" s="25"/>
    </row>
    <row r="17" spans="1:16" ht="15.75" thickBot="1">
      <c r="A17" s="41" t="s">
        <v>7</v>
      </c>
      <c r="B17" s="61" t="s">
        <v>2</v>
      </c>
      <c r="C17" s="61"/>
      <c r="D17" s="155">
        <f>SUM(D13:D16)</f>
        <v>0</v>
      </c>
      <c r="E17" s="155">
        <f t="shared" ref="E17:H17" si="11">SUM(E13:E16)</f>
        <v>0</v>
      </c>
      <c r="F17" s="155">
        <f t="shared" si="11"/>
        <v>0</v>
      </c>
      <c r="G17" s="155">
        <f t="shared" si="11"/>
        <v>0</v>
      </c>
      <c r="H17" s="155">
        <f t="shared" si="11"/>
        <v>0</v>
      </c>
      <c r="J17" s="161">
        <f>SUM(J13:J16)</f>
        <v>0</v>
      </c>
      <c r="K17" s="161">
        <f>SUM(K13:K16)</f>
        <v>0</v>
      </c>
      <c r="L17" s="243">
        <f>SUM(L13:L16)</f>
        <v>0</v>
      </c>
      <c r="M17" s="162">
        <f>SUM(M13:M16)</f>
        <v>0</v>
      </c>
      <c r="N17" s="161">
        <f t="shared" ref="N17" si="12">SUM(N13:N16)</f>
        <v>0</v>
      </c>
      <c r="O17" s="247">
        <f>SUM(O13:O16)</f>
        <v>0</v>
      </c>
      <c r="P17" s="24"/>
    </row>
    <row r="18" spans="1:16" ht="15.75" thickTop="1" thickBot="1">
      <c r="A18" s="40"/>
      <c r="B18" s="29"/>
      <c r="C18" s="29"/>
      <c r="D18" s="150"/>
      <c r="E18" s="150"/>
      <c r="F18" s="150"/>
      <c r="G18" s="150"/>
      <c r="H18" s="151"/>
      <c r="J18" s="152"/>
      <c r="K18" s="152"/>
      <c r="L18" s="242"/>
      <c r="M18" s="154"/>
      <c r="N18" s="152"/>
      <c r="O18" s="252"/>
      <c r="P18" s="25"/>
    </row>
    <row r="19" spans="1:16" ht="16.5" thickTop="1" thickBot="1">
      <c r="A19" s="40"/>
      <c r="B19" s="62" t="s">
        <v>3</v>
      </c>
      <c r="C19" s="62"/>
      <c r="D19" s="165">
        <f>+D11+D17</f>
        <v>0</v>
      </c>
      <c r="E19" s="165">
        <f t="shared" ref="E19:H19" si="13">+E11+E17</f>
        <v>0</v>
      </c>
      <c r="F19" s="165">
        <f t="shared" si="13"/>
        <v>0</v>
      </c>
      <c r="G19" s="165">
        <f t="shared" si="13"/>
        <v>0</v>
      </c>
      <c r="H19" s="165">
        <f t="shared" si="13"/>
        <v>0</v>
      </c>
      <c r="J19" s="166">
        <f t="shared" ref="J19:K19" si="14">J11+J17</f>
        <v>0</v>
      </c>
      <c r="K19" s="166">
        <f t="shared" si="14"/>
        <v>0</v>
      </c>
      <c r="L19" s="244">
        <f>SUM(J19:K19)</f>
        <v>0</v>
      </c>
      <c r="M19" s="166">
        <f t="shared" ref="M19" si="15">+M11+M17</f>
        <v>0</v>
      </c>
      <c r="N19" s="166">
        <f>+N11+N17</f>
        <v>0</v>
      </c>
      <c r="O19" s="253">
        <f>SUM(M19:N19)</f>
        <v>0</v>
      </c>
      <c r="P19" s="25"/>
    </row>
    <row r="20" spans="1:16" ht="15" thickTop="1">
      <c r="A20" s="40"/>
      <c r="C20" s="32"/>
      <c r="D20" s="168"/>
      <c r="E20" s="168"/>
      <c r="F20" s="168"/>
      <c r="G20" s="168"/>
      <c r="H20" s="169"/>
      <c r="J20" s="170"/>
      <c r="K20" s="170"/>
      <c r="L20" s="240"/>
      <c r="M20" s="171"/>
      <c r="N20" s="170"/>
      <c r="O20" s="249"/>
      <c r="P20" s="25"/>
    </row>
    <row r="21" spans="1:16" ht="14.25">
      <c r="A21" s="40"/>
      <c r="B21" s="37"/>
      <c r="C21" s="71"/>
      <c r="D21" s="150"/>
      <c r="E21" s="150"/>
      <c r="F21" s="150"/>
      <c r="G21" s="150"/>
      <c r="H21" s="150"/>
      <c r="J21" s="152">
        <f>M21</f>
        <v>0</v>
      </c>
      <c r="K21" s="152">
        <f>N21</f>
        <v>0</v>
      </c>
      <c r="L21" s="242">
        <f>SUM(J21:K21)</f>
        <v>0</v>
      </c>
      <c r="M21" s="154">
        <f>E21*J6</f>
        <v>0</v>
      </c>
      <c r="N21" s="154">
        <f>H21</f>
        <v>0</v>
      </c>
      <c r="O21" s="250">
        <f>SUM(M21:N21)</f>
        <v>0</v>
      </c>
      <c r="P21" s="25"/>
    </row>
    <row r="22" spans="1:16" ht="14.25">
      <c r="A22" s="40"/>
      <c r="B22" s="132" t="s">
        <v>138</v>
      </c>
      <c r="C22" s="256"/>
      <c r="D22" s="150"/>
      <c r="E22" s="150">
        <f>-E19</f>
        <v>0</v>
      </c>
      <c r="F22" s="150">
        <f>-F19</f>
        <v>0</v>
      </c>
      <c r="G22" s="150">
        <f>-G19</f>
        <v>0</v>
      </c>
      <c r="H22" s="150"/>
      <c r="J22" s="152">
        <f>(E22*J6)</f>
        <v>0</v>
      </c>
      <c r="K22" s="152">
        <f>H22</f>
        <v>0</v>
      </c>
      <c r="L22" s="242">
        <f>SUM(J22:K22)</f>
        <v>0</v>
      </c>
      <c r="M22" s="154">
        <f>E22*J6</f>
        <v>0</v>
      </c>
      <c r="N22" s="152">
        <f>G22*K6</f>
        <v>0</v>
      </c>
      <c r="O22" s="250">
        <f>SUM(M22:N22)</f>
        <v>0</v>
      </c>
      <c r="P22" s="25"/>
    </row>
    <row r="23" spans="1:16" ht="14.25">
      <c r="A23" s="40"/>
      <c r="B23" s="37"/>
      <c r="C23" s="71"/>
      <c r="D23" s="150"/>
      <c r="E23" s="150"/>
      <c r="F23" s="150"/>
      <c r="G23" s="150"/>
      <c r="H23" s="150"/>
      <c r="J23" s="152">
        <f>(E23+G23)*$J$6</f>
        <v>0</v>
      </c>
      <c r="K23" s="152">
        <f>(F23+H23)*$J$6</f>
        <v>0</v>
      </c>
      <c r="L23" s="242">
        <f t="shared" ref="L23:L24" si="16">SUM(J23:K23)</f>
        <v>0</v>
      </c>
      <c r="M23" s="154">
        <f>(E23+G23+J23)*$M$5</f>
        <v>0</v>
      </c>
      <c r="N23" s="152"/>
      <c r="O23" s="250">
        <f t="shared" ref="O23" si="17">SUM(M23:N23)</f>
        <v>0</v>
      </c>
      <c r="P23" s="25"/>
    </row>
    <row r="24" spans="1:16" ht="14.25">
      <c r="A24" s="40"/>
      <c r="B24" s="37"/>
      <c r="C24" s="71"/>
      <c r="D24" s="150"/>
      <c r="E24" s="150"/>
      <c r="F24" s="150"/>
      <c r="G24" s="150"/>
      <c r="H24" s="150"/>
      <c r="J24" s="152"/>
      <c r="K24" s="152"/>
      <c r="L24" s="242">
        <f t="shared" si="16"/>
        <v>0</v>
      </c>
      <c r="M24" s="154">
        <f>(E24+J24)*$M$5</f>
        <v>0</v>
      </c>
      <c r="N24" s="140"/>
      <c r="O24" s="250">
        <v>0</v>
      </c>
      <c r="P24" s="25"/>
    </row>
    <row r="25" spans="1:16" ht="15" thickBot="1">
      <c r="A25" s="40"/>
      <c r="B25" s="115"/>
      <c r="C25" s="31"/>
      <c r="D25" s="172"/>
      <c r="E25" s="172"/>
      <c r="F25" s="172"/>
      <c r="G25" s="172"/>
      <c r="H25" s="173"/>
      <c r="J25" s="152"/>
      <c r="K25" s="152"/>
      <c r="L25" s="240"/>
      <c r="M25" s="146"/>
      <c r="N25" s="152"/>
      <c r="O25" s="247"/>
      <c r="P25" s="25"/>
    </row>
    <row r="26" spans="1:16" ht="16.5" thickTop="1" thickBot="1">
      <c r="A26" s="40"/>
      <c r="B26" s="62" t="s">
        <v>69</v>
      </c>
      <c r="C26" s="62"/>
      <c r="D26" s="165">
        <f>SUM(D19:D25)</f>
        <v>0</v>
      </c>
      <c r="E26" s="165">
        <f t="shared" ref="E26:H26" si="18">SUM(E19:E25)</f>
        <v>0</v>
      </c>
      <c r="F26" s="165">
        <f t="shared" si="18"/>
        <v>0</v>
      </c>
      <c r="G26" s="165">
        <f t="shared" si="18"/>
        <v>0</v>
      </c>
      <c r="H26" s="165">
        <f t="shared" si="18"/>
        <v>0</v>
      </c>
      <c r="J26" s="165">
        <f>SUM(J19:J24)+0.05</f>
        <v>0.05</v>
      </c>
      <c r="K26" s="165">
        <f>(SUM(K19:K25))</f>
        <v>0</v>
      </c>
      <c r="L26" s="245">
        <f>(SUM(L19:L25))</f>
        <v>0</v>
      </c>
      <c r="M26" s="209">
        <f>SUM(M19:M24)</f>
        <v>0</v>
      </c>
      <c r="N26" s="175">
        <f>SUM(N19:N24)</f>
        <v>0</v>
      </c>
      <c r="O26" s="245">
        <f>SUM(O19:O25)</f>
        <v>0</v>
      </c>
      <c r="P26" s="25"/>
    </row>
    <row r="27" spans="1:16" ht="14.25" thickTop="1" thickBot="1">
      <c r="A27" s="40"/>
      <c r="B27" s="25"/>
      <c r="C27" s="25"/>
      <c r="D27" s="25"/>
      <c r="E27" s="25"/>
      <c r="F27" s="25"/>
      <c r="G27" s="25"/>
      <c r="H27" s="25"/>
      <c r="I27" s="40"/>
      <c r="J27" s="40"/>
      <c r="K27" s="40"/>
      <c r="L27" s="25"/>
    </row>
    <row r="28" spans="1:16">
      <c r="A28" s="24"/>
      <c r="B28" s="190" t="s">
        <v>147</v>
      </c>
      <c r="C28" s="190"/>
      <c r="D28" s="291" t="s">
        <v>148</v>
      </c>
      <c r="E28" s="291"/>
      <c r="F28" s="291"/>
      <c r="G28" s="291"/>
      <c r="H28" s="66"/>
      <c r="I28" s="41"/>
      <c r="J28" s="231" t="s">
        <v>160</v>
      </c>
      <c r="K28" s="200"/>
      <c r="M28" s="193" t="s">
        <v>142</v>
      </c>
      <c r="N28" s="197">
        <f>(E26*J6)+(G26*K6)</f>
        <v>0</v>
      </c>
    </row>
    <row r="29" spans="1:16" ht="13.5" thickBot="1">
      <c r="A29" s="63"/>
      <c r="B29" s="64" t="s">
        <v>71</v>
      </c>
      <c r="C29" s="190" t="s">
        <v>136</v>
      </c>
      <c r="D29" s="64" t="s">
        <v>73</v>
      </c>
      <c r="E29" s="190" t="s">
        <v>135</v>
      </c>
      <c r="F29" s="190" t="s">
        <v>135</v>
      </c>
      <c r="G29" s="190" t="s">
        <v>81</v>
      </c>
      <c r="H29" s="65"/>
      <c r="I29" s="63"/>
      <c r="J29" s="232">
        <v>625</v>
      </c>
      <c r="K29" s="236">
        <f>M9</f>
        <v>0</v>
      </c>
      <c r="M29" s="194"/>
      <c r="N29" s="195"/>
    </row>
    <row r="30" spans="1:16" ht="14.25">
      <c r="A30" s="63"/>
      <c r="B30" s="51"/>
      <c r="C30" s="176"/>
      <c r="D30" s="134"/>
      <c r="E30" s="176"/>
      <c r="F30" s="176"/>
      <c r="G30" s="176"/>
      <c r="H30" s="177"/>
      <c r="I30" s="174"/>
      <c r="J30" s="179">
        <v>626</v>
      </c>
      <c r="K30" s="180">
        <f>N17</f>
        <v>0</v>
      </c>
    </row>
    <row r="31" spans="1:16" ht="14.25">
      <c r="A31" s="63"/>
      <c r="B31" s="51"/>
      <c r="C31" s="176"/>
      <c r="D31" s="134"/>
      <c r="E31" s="176"/>
      <c r="F31" s="176"/>
      <c r="G31" s="176"/>
      <c r="H31" s="177"/>
      <c r="I31" s="174"/>
      <c r="J31" s="179">
        <v>627</v>
      </c>
      <c r="K31" s="180">
        <f>-O22</f>
        <v>0</v>
      </c>
    </row>
    <row r="32" spans="1:16" ht="14.25">
      <c r="A32" s="63"/>
      <c r="B32" s="51">
        <v>42735</v>
      </c>
      <c r="C32" s="176"/>
      <c r="D32" s="134">
        <v>1</v>
      </c>
      <c r="E32" s="176">
        <f>D22</f>
        <v>0</v>
      </c>
      <c r="F32" s="176"/>
      <c r="G32" s="176">
        <f t="shared" ref="G32" si="19">SUM(E32:F32)</f>
        <v>0</v>
      </c>
      <c r="H32" s="181"/>
      <c r="I32" s="174"/>
      <c r="J32" s="233">
        <v>231</v>
      </c>
      <c r="K32" s="254"/>
    </row>
    <row r="33" spans="1:11" ht="14.25">
      <c r="A33" s="63"/>
      <c r="B33" s="51"/>
      <c r="C33" s="176"/>
      <c r="D33" s="134"/>
      <c r="E33" s="176"/>
      <c r="F33" s="176"/>
      <c r="G33" s="176"/>
      <c r="H33" s="181"/>
      <c r="I33" s="174"/>
      <c r="J33" s="233">
        <v>318</v>
      </c>
      <c r="K33" s="180">
        <f>H26</f>
        <v>0</v>
      </c>
    </row>
    <row r="34" spans="1:11" ht="15">
      <c r="A34" s="24"/>
      <c r="B34" s="190" t="s">
        <v>82</v>
      </c>
      <c r="C34" s="178">
        <f>SUM(C30:C32)</f>
        <v>0</v>
      </c>
      <c r="D34" s="186" t="s">
        <v>72</v>
      </c>
      <c r="E34" s="187">
        <f>SUM(E30:E32)</f>
        <v>0</v>
      </c>
      <c r="F34" s="187">
        <f>SUM(F30:F33)</f>
        <v>0</v>
      </c>
      <c r="G34" s="178">
        <f>SUM(G30:G33)</f>
        <v>0</v>
      </c>
      <c r="H34" s="182"/>
      <c r="I34" s="185"/>
      <c r="J34" s="234">
        <v>838</v>
      </c>
      <c r="K34" s="254">
        <f>O26</f>
        <v>0</v>
      </c>
    </row>
    <row r="35" spans="1:11" ht="15.75">
      <c r="A35" s="34"/>
      <c r="B35" s="34"/>
      <c r="C35" s="34"/>
      <c r="E35" s="68"/>
      <c r="F35" s="69"/>
      <c r="G35" s="69"/>
      <c r="H35" s="70"/>
      <c r="I35" s="67"/>
      <c r="J35" s="234">
        <v>226</v>
      </c>
      <c r="K35" s="180">
        <f>-G32</f>
        <v>0</v>
      </c>
    </row>
    <row r="36" spans="1:11" ht="18">
      <c r="A36" s="26"/>
      <c r="B36" s="189"/>
      <c r="C36" s="189"/>
      <c r="D36" s="34"/>
      <c r="E36" s="189"/>
      <c r="F36" s="189"/>
      <c r="G36" s="189"/>
      <c r="H36" s="189"/>
      <c r="I36" s="189"/>
      <c r="J36" s="234">
        <v>774</v>
      </c>
      <c r="K36" s="179">
        <f>E9</f>
        <v>0</v>
      </c>
    </row>
    <row r="37" spans="1:11" ht="18">
      <c r="A37" s="39"/>
      <c r="B37" s="26"/>
      <c r="C37" s="26"/>
      <c r="D37" s="189"/>
      <c r="E37" s="26"/>
      <c r="F37" s="38"/>
      <c r="G37" s="38"/>
      <c r="H37" s="38"/>
      <c r="I37" s="39"/>
      <c r="J37" s="234">
        <v>775</v>
      </c>
      <c r="K37" s="179">
        <f>F9</f>
        <v>0</v>
      </c>
    </row>
    <row r="38" spans="1:11" ht="15">
      <c r="D38" s="26"/>
      <c r="J38" s="234">
        <v>225</v>
      </c>
      <c r="K38" s="179">
        <f>D13</f>
        <v>0</v>
      </c>
    </row>
  </sheetData>
  <mergeCells count="16">
    <mergeCell ref="B1:L1"/>
    <mergeCell ref="E3:F3"/>
    <mergeCell ref="G3:H3"/>
    <mergeCell ref="B4:C6"/>
    <mergeCell ref="E4:E6"/>
    <mergeCell ref="F4:F6"/>
    <mergeCell ref="G4:G6"/>
    <mergeCell ref="H4:H6"/>
    <mergeCell ref="B9:C9"/>
    <mergeCell ref="D28:G28"/>
    <mergeCell ref="L5:L6"/>
    <mergeCell ref="J4:K4"/>
    <mergeCell ref="O5:O6"/>
    <mergeCell ref="M5:M6"/>
    <mergeCell ref="N5:N6"/>
    <mergeCell ref="M4:N4"/>
  </mergeCells>
  <pageMargins left="0.23622047244094491" right="0.23622047244094491" top="0.74803149606299213" bottom="0.74803149606299213" header="0.31496062992125984" footer="0.31496062992125984"/>
  <pageSetup scale="64" orientation="landscape" horizontalDpi="0" verticalDpi="0" r:id="rId1"/>
  <ignoredErrors>
    <ignoredError sqref="D9:D10 L8:L9 L10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>
    <tabColor rgb="FF00FF00"/>
  </sheetPr>
  <dimension ref="B3:J60"/>
  <sheetViews>
    <sheetView showGridLines="0" view="pageBreakPreview" topLeftCell="A37" zoomScale="115" zoomScaleNormal="100" zoomScaleSheetLayoutView="115" workbookViewId="0">
      <selection activeCell="E36" sqref="E36"/>
    </sheetView>
  </sheetViews>
  <sheetFormatPr baseColWidth="10" defaultColWidth="11.42578125" defaultRowHeight="14.25"/>
  <cols>
    <col min="1" max="1" width="5.28515625" style="3" customWidth="1"/>
    <col min="2" max="2" width="2.5703125" style="3" bestFit="1" customWidth="1"/>
    <col min="3" max="3" width="81.85546875" style="48" bestFit="1" customWidth="1"/>
    <col min="4" max="4" width="7.140625" style="49" customWidth="1"/>
    <col min="5" max="5" width="12.85546875" style="3" bestFit="1" customWidth="1"/>
    <col min="6" max="6" width="2.42578125" style="50" bestFit="1" customWidth="1"/>
    <col min="7" max="7" width="11.28515625" style="3" customWidth="1"/>
    <col min="8" max="8" width="33.28515625" style="3" customWidth="1"/>
    <col min="9" max="16384" width="11.42578125" style="3"/>
  </cols>
  <sheetData>
    <row r="3" spans="2:10" ht="18">
      <c r="B3" s="53"/>
      <c r="H3" s="75"/>
      <c r="J3" s="75"/>
    </row>
    <row r="4" spans="2:10" ht="18">
      <c r="B4" s="53"/>
      <c r="H4" s="75"/>
      <c r="J4" s="75"/>
    </row>
    <row r="5" spans="2:10" s="42" customFormat="1" ht="12.75">
      <c r="C5" s="27"/>
      <c r="E5" s="43"/>
      <c r="F5" s="44"/>
      <c r="H5" s="76"/>
      <c r="J5" s="76"/>
    </row>
    <row r="6" spans="2:10" s="42" customFormat="1" ht="28.5" customHeight="1">
      <c r="B6" s="299" t="s">
        <v>165</v>
      </c>
      <c r="C6" s="300"/>
      <c r="D6" s="300"/>
      <c r="E6" s="300"/>
      <c r="F6" s="301"/>
      <c r="H6" s="76"/>
      <c r="J6" s="76"/>
    </row>
    <row r="7" spans="2:10" ht="12.75">
      <c r="B7" s="302"/>
      <c r="C7" s="302"/>
      <c r="D7" s="302"/>
      <c r="E7" s="302"/>
      <c r="F7" s="302"/>
    </row>
    <row r="8" spans="2:10" ht="16.5">
      <c r="B8" s="83"/>
      <c r="C8" s="83"/>
      <c r="D8" s="83"/>
      <c r="E8" s="83"/>
      <c r="F8" s="83"/>
    </row>
    <row r="9" spans="2:10" ht="14.25" customHeight="1">
      <c r="B9" s="303" t="s">
        <v>67</v>
      </c>
      <c r="C9" s="116" t="s">
        <v>9</v>
      </c>
      <c r="D9" s="117">
        <v>224</v>
      </c>
      <c r="E9" s="133"/>
      <c r="F9" s="118"/>
      <c r="G9" s="45"/>
    </row>
    <row r="10" spans="2:10">
      <c r="B10" s="303"/>
      <c r="C10" s="110" t="s">
        <v>60</v>
      </c>
      <c r="D10" s="21">
        <v>774</v>
      </c>
      <c r="E10" s="77">
        <f>+'FUT 2017 '!E11</f>
        <v>0</v>
      </c>
      <c r="F10" s="119" t="s">
        <v>5</v>
      </c>
      <c r="G10" s="45"/>
    </row>
    <row r="11" spans="2:10">
      <c r="B11" s="303"/>
      <c r="C11" s="110" t="s">
        <v>51</v>
      </c>
      <c r="D11" s="22">
        <v>931</v>
      </c>
      <c r="E11" s="78"/>
      <c r="F11" s="120" t="s">
        <v>5</v>
      </c>
      <c r="G11" s="45"/>
    </row>
    <row r="12" spans="2:10">
      <c r="B12" s="303"/>
      <c r="C12" s="109" t="s">
        <v>11</v>
      </c>
      <c r="D12" s="21">
        <v>775</v>
      </c>
      <c r="E12" s="77">
        <f>+'FUT 2017 '!F9</f>
        <v>0</v>
      </c>
      <c r="F12" s="119" t="s">
        <v>5</v>
      </c>
      <c r="G12" s="45"/>
    </row>
    <row r="13" spans="2:10" ht="12.75">
      <c r="B13" s="303"/>
      <c r="C13" s="103" t="s">
        <v>89</v>
      </c>
      <c r="D13" s="88">
        <v>979</v>
      </c>
      <c r="E13" s="104"/>
      <c r="F13" s="121" t="s">
        <v>6</v>
      </c>
      <c r="G13" s="45"/>
    </row>
    <row r="14" spans="2:10">
      <c r="B14" s="303"/>
      <c r="C14" s="109" t="s">
        <v>12</v>
      </c>
      <c r="D14" s="21">
        <v>284</v>
      </c>
      <c r="E14" s="77"/>
      <c r="F14" s="119" t="s">
        <v>6</v>
      </c>
      <c r="G14" s="45"/>
    </row>
    <row r="15" spans="2:10">
      <c r="B15" s="303"/>
      <c r="C15" s="109" t="s">
        <v>13</v>
      </c>
      <c r="D15" s="21">
        <v>225</v>
      </c>
      <c r="E15" s="77">
        <f>+'FUT 2017 '!D13</f>
        <v>0</v>
      </c>
      <c r="F15" s="119" t="s">
        <v>5</v>
      </c>
      <c r="G15" s="45"/>
    </row>
    <row r="16" spans="2:10">
      <c r="B16" s="303"/>
      <c r="C16" s="110" t="s">
        <v>52</v>
      </c>
      <c r="D16" s="22">
        <v>932</v>
      </c>
      <c r="E16" s="78"/>
      <c r="F16" s="120" t="s">
        <v>6</v>
      </c>
      <c r="G16" s="45"/>
    </row>
    <row r="17" spans="2:8" ht="12.75" customHeight="1">
      <c r="B17" s="303"/>
      <c r="C17" s="111" t="s">
        <v>14</v>
      </c>
      <c r="D17" s="21">
        <v>883</v>
      </c>
      <c r="E17" s="77"/>
      <c r="F17" s="119" t="s">
        <v>5</v>
      </c>
      <c r="G17" s="45"/>
    </row>
    <row r="18" spans="2:8">
      <c r="B18" s="303"/>
      <c r="C18" s="109" t="s">
        <v>15</v>
      </c>
      <c r="D18" s="21">
        <v>229</v>
      </c>
      <c r="E18" s="77"/>
      <c r="F18" s="119" t="s">
        <v>6</v>
      </c>
      <c r="G18" s="45"/>
    </row>
    <row r="19" spans="2:8">
      <c r="B19" s="303"/>
      <c r="C19" s="110" t="s">
        <v>61</v>
      </c>
      <c r="D19" s="21">
        <v>624</v>
      </c>
      <c r="E19" s="77">
        <f>-'FUT 2017 '!D10-'FUT 2017 '!G15</f>
        <v>0</v>
      </c>
      <c r="F19" s="119" t="s">
        <v>6</v>
      </c>
      <c r="G19" s="45"/>
    </row>
    <row r="20" spans="2:8">
      <c r="B20" s="303"/>
      <c r="C20" s="109" t="s">
        <v>132</v>
      </c>
      <c r="D20" s="21">
        <v>227</v>
      </c>
      <c r="E20" s="77"/>
      <c r="F20" s="119" t="s">
        <v>5</v>
      </c>
      <c r="G20" s="45"/>
      <c r="H20" s="46"/>
    </row>
    <row r="21" spans="2:8">
      <c r="B21" s="303"/>
      <c r="C21" s="109" t="s">
        <v>19</v>
      </c>
      <c r="D21" s="21">
        <v>776</v>
      </c>
      <c r="E21" s="77"/>
      <c r="F21" s="119" t="s">
        <v>5</v>
      </c>
      <c r="G21" s="45"/>
    </row>
    <row r="22" spans="2:8" ht="12.75" customHeight="1">
      <c r="B22" s="303"/>
      <c r="C22" s="111" t="s">
        <v>20</v>
      </c>
      <c r="D22" s="21">
        <v>777</v>
      </c>
      <c r="E22" s="77"/>
      <c r="F22" s="119" t="s">
        <v>5</v>
      </c>
      <c r="G22" s="45"/>
    </row>
    <row r="23" spans="2:8">
      <c r="B23" s="303"/>
      <c r="C23" s="109" t="s">
        <v>23</v>
      </c>
      <c r="D23" s="21">
        <v>782</v>
      </c>
      <c r="E23" s="77"/>
      <c r="F23" s="119" t="s">
        <v>5</v>
      </c>
      <c r="G23" s="45"/>
    </row>
    <row r="24" spans="2:8">
      <c r="B24" s="303"/>
      <c r="C24" s="109" t="s">
        <v>24</v>
      </c>
      <c r="D24" s="21">
        <v>835</v>
      </c>
      <c r="E24" s="77"/>
      <c r="F24" s="122" t="s">
        <v>5</v>
      </c>
      <c r="G24" s="45"/>
    </row>
    <row r="25" spans="2:8">
      <c r="B25" s="303"/>
      <c r="C25" s="109" t="s">
        <v>25</v>
      </c>
      <c r="D25" s="21">
        <v>791</v>
      </c>
      <c r="E25" s="77"/>
      <c r="F25" s="122" t="s">
        <v>5</v>
      </c>
      <c r="G25" s="45"/>
    </row>
    <row r="26" spans="2:8">
      <c r="B26" s="303"/>
      <c r="C26" s="110" t="s">
        <v>53</v>
      </c>
      <c r="D26" s="22">
        <v>933</v>
      </c>
      <c r="E26" s="78"/>
      <c r="F26" s="120" t="s">
        <v>6</v>
      </c>
      <c r="G26" s="45"/>
    </row>
    <row r="27" spans="2:8">
      <c r="B27" s="303"/>
      <c r="C27" s="112" t="s">
        <v>26</v>
      </c>
      <c r="D27" s="23">
        <v>889</v>
      </c>
      <c r="E27" s="79"/>
      <c r="F27" s="123" t="s">
        <v>6</v>
      </c>
      <c r="G27" s="45"/>
    </row>
    <row r="28" spans="2:8">
      <c r="B28" s="303"/>
      <c r="C28" s="110" t="s">
        <v>62</v>
      </c>
      <c r="D28" s="21">
        <v>275</v>
      </c>
      <c r="E28" s="77"/>
      <c r="F28" s="119" t="s">
        <v>6</v>
      </c>
      <c r="G28" s="45"/>
    </row>
    <row r="29" spans="2:8" ht="15" thickBot="1">
      <c r="B29" s="303"/>
      <c r="C29" s="109" t="s">
        <v>28</v>
      </c>
      <c r="D29" s="21">
        <v>226</v>
      </c>
      <c r="E29" s="77">
        <f>-SUM('FUT 2017 '!E21:H25)</f>
        <v>0</v>
      </c>
      <c r="F29" s="119" t="s">
        <v>6</v>
      </c>
      <c r="G29" s="45"/>
      <c r="H29" s="26"/>
    </row>
    <row r="30" spans="2:8" ht="15" thickBot="1">
      <c r="B30" s="303"/>
      <c r="C30" s="110" t="s">
        <v>63</v>
      </c>
      <c r="D30" s="21">
        <v>231</v>
      </c>
      <c r="E30" s="255"/>
      <c r="F30" s="257" t="s">
        <v>4</v>
      </c>
      <c r="G30" s="258">
        <f>+E10+E11+E12-E13-E14+E15-E16+E17-E18-E19+E20+E21+E22+E23+E24+E25-E26-E27-E28-E29</f>
        <v>0</v>
      </c>
      <c r="H30" s="47"/>
    </row>
    <row r="31" spans="2:8">
      <c r="B31" s="303"/>
      <c r="C31" s="110" t="s">
        <v>54</v>
      </c>
      <c r="D31" s="22">
        <v>934</v>
      </c>
      <c r="E31" s="78"/>
      <c r="F31" s="120" t="s">
        <v>4</v>
      </c>
      <c r="G31" s="45"/>
      <c r="H31" s="46"/>
    </row>
    <row r="32" spans="2:8">
      <c r="B32" s="303"/>
      <c r="C32" s="109" t="s">
        <v>30</v>
      </c>
      <c r="D32" s="21">
        <v>318</v>
      </c>
      <c r="E32" s="77">
        <f>'FUT 2017 '!K33</f>
        <v>0</v>
      </c>
      <c r="F32" s="119" t="s">
        <v>4</v>
      </c>
      <c r="G32" s="45"/>
    </row>
    <row r="33" spans="2:8">
      <c r="B33" s="303"/>
      <c r="C33" s="109" t="s">
        <v>31</v>
      </c>
      <c r="D33" s="21">
        <v>232</v>
      </c>
      <c r="E33" s="77"/>
      <c r="F33" s="119" t="s">
        <v>4</v>
      </c>
      <c r="G33" s="45"/>
    </row>
    <row r="34" spans="2:8">
      <c r="B34" s="303"/>
      <c r="C34" s="110" t="s">
        <v>64</v>
      </c>
      <c r="D34" s="21">
        <v>625</v>
      </c>
      <c r="E34" s="77">
        <f>'FUT 2017 '!O9</f>
        <v>0</v>
      </c>
      <c r="F34" s="122" t="s">
        <v>5</v>
      </c>
      <c r="G34" s="45"/>
    </row>
    <row r="35" spans="2:8">
      <c r="B35" s="303"/>
      <c r="C35" s="110" t="s">
        <v>55</v>
      </c>
      <c r="D35" s="22">
        <v>935</v>
      </c>
      <c r="E35" s="78"/>
      <c r="F35" s="124" t="s">
        <v>5</v>
      </c>
      <c r="G35" s="45"/>
    </row>
    <row r="36" spans="2:8">
      <c r="B36" s="303"/>
      <c r="C36" s="110" t="s">
        <v>65</v>
      </c>
      <c r="D36" s="21">
        <v>626</v>
      </c>
      <c r="E36" s="80">
        <f>+'FUT 2017 '!H13</f>
        <v>0</v>
      </c>
      <c r="F36" s="122" t="s">
        <v>5</v>
      </c>
      <c r="G36" s="45"/>
    </row>
    <row r="37" spans="2:8">
      <c r="B37" s="303"/>
      <c r="C37" s="113" t="s">
        <v>56</v>
      </c>
      <c r="D37" s="22">
        <v>939</v>
      </c>
      <c r="E37" s="78"/>
      <c r="F37" s="124" t="s">
        <v>5</v>
      </c>
      <c r="G37" s="45"/>
    </row>
    <row r="38" spans="2:8" ht="12.75" customHeight="1">
      <c r="B38" s="303"/>
      <c r="C38" s="111" t="s">
        <v>34</v>
      </c>
      <c r="D38" s="21">
        <v>854</v>
      </c>
      <c r="E38" s="77"/>
      <c r="F38" s="122" t="s">
        <v>5</v>
      </c>
      <c r="G38" s="45"/>
    </row>
    <row r="39" spans="2:8" ht="12.75" customHeight="1">
      <c r="B39" s="303"/>
      <c r="C39" s="111" t="s">
        <v>57</v>
      </c>
      <c r="D39" s="21">
        <v>627</v>
      </c>
      <c r="E39" s="77">
        <f>'FUT 2017 '!K31</f>
        <v>0</v>
      </c>
      <c r="F39" s="122" t="s">
        <v>6</v>
      </c>
      <c r="G39" s="45"/>
    </row>
    <row r="40" spans="2:8" ht="12.75" customHeight="1" thickBot="1">
      <c r="B40" s="303"/>
      <c r="C40" s="111" t="s">
        <v>36</v>
      </c>
      <c r="D40" s="21">
        <v>904</v>
      </c>
      <c r="E40" s="77">
        <v>0</v>
      </c>
      <c r="F40" s="122" t="s">
        <v>6</v>
      </c>
      <c r="G40" s="45"/>
    </row>
    <row r="41" spans="2:8" ht="12.75" customHeight="1" thickBot="1">
      <c r="B41" s="303"/>
      <c r="C41" s="114" t="s">
        <v>66</v>
      </c>
      <c r="D41" s="21">
        <v>838</v>
      </c>
      <c r="E41" s="77">
        <f>'FUT 2017 '!K34</f>
        <v>0</v>
      </c>
      <c r="F41" s="257" t="s">
        <v>4</v>
      </c>
      <c r="G41" s="258">
        <f>+E34+E35+E36+E37+E38-E39-E40</f>
        <v>0</v>
      </c>
      <c r="H41" s="47">
        <f>+E34+E36-E39</f>
        <v>0</v>
      </c>
    </row>
    <row r="42" spans="2:8" ht="12.75" customHeight="1">
      <c r="B42" s="303"/>
      <c r="C42" s="114" t="s">
        <v>58</v>
      </c>
      <c r="D42" s="22">
        <v>936</v>
      </c>
      <c r="E42" s="78"/>
      <c r="F42" s="120" t="s">
        <v>4</v>
      </c>
      <c r="G42" s="45"/>
    </row>
    <row r="43" spans="2:8">
      <c r="B43" s="303"/>
      <c r="C43" s="110" t="s">
        <v>59</v>
      </c>
      <c r="D43" s="22">
        <v>937</v>
      </c>
      <c r="E43" s="78"/>
      <c r="F43" s="120" t="s">
        <v>4</v>
      </c>
      <c r="G43" s="45"/>
    </row>
    <row r="44" spans="2:8" ht="12.75" customHeight="1">
      <c r="B44" s="303"/>
      <c r="C44" s="111" t="s">
        <v>38</v>
      </c>
      <c r="D44" s="21">
        <v>845</v>
      </c>
      <c r="E44" s="81"/>
      <c r="F44" s="125"/>
      <c r="G44" s="45"/>
    </row>
    <row r="45" spans="2:8">
      <c r="B45" s="303"/>
      <c r="C45" s="109" t="s">
        <v>39</v>
      </c>
      <c r="D45" s="21">
        <v>818</v>
      </c>
      <c r="E45" s="81"/>
      <c r="F45" s="122" t="s">
        <v>5</v>
      </c>
      <c r="G45" s="45"/>
    </row>
    <row r="46" spans="2:8">
      <c r="B46" s="303"/>
      <c r="C46" s="109" t="s">
        <v>40</v>
      </c>
      <c r="D46" s="21">
        <v>842</v>
      </c>
      <c r="E46" s="81"/>
      <c r="F46" s="119" t="s">
        <v>6</v>
      </c>
      <c r="G46" s="45"/>
    </row>
    <row r="47" spans="2:8" ht="12.75">
      <c r="B47" s="303"/>
      <c r="C47" s="103" t="s">
        <v>121</v>
      </c>
      <c r="D47" s="88">
        <v>980</v>
      </c>
      <c r="E47" s="104"/>
      <c r="F47" s="126" t="s">
        <v>5</v>
      </c>
      <c r="G47" s="45"/>
    </row>
    <row r="48" spans="2:8" ht="12.75">
      <c r="B48" s="303"/>
      <c r="C48" s="103" t="s">
        <v>122</v>
      </c>
      <c r="D48" s="88">
        <v>981</v>
      </c>
      <c r="E48" s="104"/>
      <c r="F48" s="126" t="s">
        <v>6</v>
      </c>
      <c r="G48" s="45"/>
    </row>
    <row r="49" spans="2:10">
      <c r="B49" s="303"/>
      <c r="C49" s="109" t="s">
        <v>41</v>
      </c>
      <c r="D49" s="21">
        <v>819</v>
      </c>
      <c r="E49" s="81"/>
      <c r="F49" s="122" t="s">
        <v>5</v>
      </c>
      <c r="G49" s="45"/>
    </row>
    <row r="50" spans="2:10">
      <c r="B50" s="303"/>
      <c r="C50" s="109" t="s">
        <v>42</v>
      </c>
      <c r="D50" s="21">
        <v>837</v>
      </c>
      <c r="E50" s="81"/>
      <c r="F50" s="119" t="s">
        <v>6</v>
      </c>
      <c r="G50" s="45"/>
    </row>
    <row r="51" spans="2:10">
      <c r="B51" s="303"/>
      <c r="C51" s="109" t="s">
        <v>43</v>
      </c>
      <c r="D51" s="21">
        <v>820</v>
      </c>
      <c r="E51" s="81"/>
      <c r="F51" s="119" t="s">
        <v>6</v>
      </c>
      <c r="G51" s="45"/>
    </row>
    <row r="52" spans="2:10">
      <c r="B52" s="303"/>
      <c r="C52" s="109" t="s">
        <v>44</v>
      </c>
      <c r="D52" s="21">
        <v>228</v>
      </c>
      <c r="E52" s="81"/>
      <c r="F52" s="119" t="s">
        <v>4</v>
      </c>
      <c r="G52" s="45"/>
    </row>
    <row r="53" spans="2:10">
      <c r="B53" s="303"/>
      <c r="C53" s="109" t="s">
        <v>45</v>
      </c>
      <c r="D53" s="21">
        <v>840</v>
      </c>
      <c r="E53" s="81"/>
      <c r="F53" s="119" t="s">
        <v>4</v>
      </c>
      <c r="G53" s="45"/>
    </row>
    <row r="54" spans="2:10">
      <c r="B54" s="303"/>
      <c r="C54" s="109" t="s">
        <v>133</v>
      </c>
      <c r="D54" s="21">
        <v>836</v>
      </c>
      <c r="E54" s="77">
        <f>-'FUT 2017 '!G24</f>
        <v>0</v>
      </c>
      <c r="F54" s="125"/>
      <c r="G54" s="45"/>
    </row>
    <row r="55" spans="2:10" ht="12.75">
      <c r="B55" s="303"/>
      <c r="C55" s="103" t="s">
        <v>129</v>
      </c>
      <c r="D55" s="88">
        <v>982</v>
      </c>
      <c r="E55" s="108"/>
      <c r="F55" s="127"/>
      <c r="G55" s="45"/>
    </row>
    <row r="56" spans="2:10">
      <c r="B56" s="303"/>
      <c r="C56" s="109" t="s">
        <v>134</v>
      </c>
      <c r="D56" s="21">
        <v>320</v>
      </c>
      <c r="E56" s="82"/>
      <c r="F56" s="125"/>
      <c r="G56" s="45"/>
    </row>
    <row r="57" spans="2:10" ht="12.75">
      <c r="B57" s="303"/>
      <c r="C57" s="128" t="s">
        <v>131</v>
      </c>
      <c r="D57" s="129">
        <v>983</v>
      </c>
      <c r="E57" s="130"/>
      <c r="F57" s="131"/>
      <c r="G57" s="45"/>
    </row>
    <row r="59" spans="2:10" ht="20.25" customHeight="1">
      <c r="B59" s="304">
        <f>+'FUT 2017 '!B65</f>
        <v>0</v>
      </c>
      <c r="C59" s="305"/>
      <c r="D59" s="305"/>
      <c r="E59" s="305"/>
      <c r="F59" s="305"/>
      <c r="H59" s="75"/>
      <c r="J59" s="75"/>
    </row>
    <row r="60" spans="2:10" ht="8.25" customHeight="1"/>
  </sheetData>
  <mergeCells count="4">
    <mergeCell ref="B6:F6"/>
    <mergeCell ref="B7:F7"/>
    <mergeCell ref="B9:B57"/>
    <mergeCell ref="B59:F59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portrait" horizontalDpi="4294967293" r:id="rId1"/>
  <headerFooter>
    <oddHeader>&amp;L&amp;F&amp;R&amp;A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4">
    <tabColor rgb="FF00FF00"/>
    <pageSetUpPr fitToPage="1"/>
  </sheetPr>
  <dimension ref="B1:H44"/>
  <sheetViews>
    <sheetView showGridLines="0" view="pageBreakPreview" zoomScale="115" zoomScaleNormal="100" zoomScaleSheetLayoutView="115" workbookViewId="0">
      <selection activeCell="C3" sqref="C3"/>
    </sheetView>
  </sheetViews>
  <sheetFormatPr baseColWidth="10" defaultColWidth="11.42578125" defaultRowHeight="12.75"/>
  <cols>
    <col min="1" max="1" width="6.85546875" style="5" customWidth="1"/>
    <col min="2" max="2" width="2.5703125" style="5" bestFit="1" customWidth="1"/>
    <col min="3" max="3" width="55.85546875" style="5" customWidth="1"/>
    <col min="4" max="4" width="6.140625" style="5" bestFit="1" customWidth="1"/>
    <col min="5" max="5" width="27" style="15" customWidth="1"/>
    <col min="6" max="6" width="2.140625" style="5" customWidth="1"/>
    <col min="7" max="7" width="5.28515625" style="5" customWidth="1"/>
    <col min="8" max="257" width="11.42578125" style="5"/>
    <col min="258" max="258" width="2.5703125" style="5" bestFit="1" customWidth="1"/>
    <col min="259" max="259" width="76.85546875" style="5" customWidth="1"/>
    <col min="260" max="260" width="6.140625" style="5" bestFit="1" customWidth="1"/>
    <col min="261" max="261" width="11.42578125" style="5"/>
    <col min="262" max="262" width="2.140625" style="5" customWidth="1"/>
    <col min="263" max="513" width="11.42578125" style="5"/>
    <col min="514" max="514" width="2.5703125" style="5" bestFit="1" customWidth="1"/>
    <col min="515" max="515" width="76.85546875" style="5" customWidth="1"/>
    <col min="516" max="516" width="6.140625" style="5" bestFit="1" customWidth="1"/>
    <col min="517" max="517" width="11.42578125" style="5"/>
    <col min="518" max="518" width="2.140625" style="5" customWidth="1"/>
    <col min="519" max="769" width="11.42578125" style="5"/>
    <col min="770" max="770" width="2.5703125" style="5" bestFit="1" customWidth="1"/>
    <col min="771" max="771" width="76.85546875" style="5" customWidth="1"/>
    <col min="772" max="772" width="6.140625" style="5" bestFit="1" customWidth="1"/>
    <col min="773" max="773" width="11.42578125" style="5"/>
    <col min="774" max="774" width="2.140625" style="5" customWidth="1"/>
    <col min="775" max="1025" width="11.42578125" style="5"/>
    <col min="1026" max="1026" width="2.5703125" style="5" bestFit="1" customWidth="1"/>
    <col min="1027" max="1027" width="76.85546875" style="5" customWidth="1"/>
    <col min="1028" max="1028" width="6.140625" style="5" bestFit="1" customWidth="1"/>
    <col min="1029" max="1029" width="11.42578125" style="5"/>
    <col min="1030" max="1030" width="2.140625" style="5" customWidth="1"/>
    <col min="1031" max="1281" width="11.42578125" style="5"/>
    <col min="1282" max="1282" width="2.5703125" style="5" bestFit="1" customWidth="1"/>
    <col min="1283" max="1283" width="76.85546875" style="5" customWidth="1"/>
    <col min="1284" max="1284" width="6.140625" style="5" bestFit="1" customWidth="1"/>
    <col min="1285" max="1285" width="11.42578125" style="5"/>
    <col min="1286" max="1286" width="2.140625" style="5" customWidth="1"/>
    <col min="1287" max="1537" width="11.42578125" style="5"/>
    <col min="1538" max="1538" width="2.5703125" style="5" bestFit="1" customWidth="1"/>
    <col min="1539" max="1539" width="76.85546875" style="5" customWidth="1"/>
    <col min="1540" max="1540" width="6.140625" style="5" bestFit="1" customWidth="1"/>
    <col min="1541" max="1541" width="11.42578125" style="5"/>
    <col min="1542" max="1542" width="2.140625" style="5" customWidth="1"/>
    <col min="1543" max="1793" width="11.42578125" style="5"/>
    <col min="1794" max="1794" width="2.5703125" style="5" bestFit="1" customWidth="1"/>
    <col min="1795" max="1795" width="76.85546875" style="5" customWidth="1"/>
    <col min="1796" max="1796" width="6.140625" style="5" bestFit="1" customWidth="1"/>
    <col min="1797" max="1797" width="11.42578125" style="5"/>
    <col min="1798" max="1798" width="2.140625" style="5" customWidth="1"/>
    <col min="1799" max="2049" width="11.42578125" style="5"/>
    <col min="2050" max="2050" width="2.5703125" style="5" bestFit="1" customWidth="1"/>
    <col min="2051" max="2051" width="76.85546875" style="5" customWidth="1"/>
    <col min="2052" max="2052" width="6.140625" style="5" bestFit="1" customWidth="1"/>
    <col min="2053" max="2053" width="11.42578125" style="5"/>
    <col min="2054" max="2054" width="2.140625" style="5" customWidth="1"/>
    <col min="2055" max="2305" width="11.42578125" style="5"/>
    <col min="2306" max="2306" width="2.5703125" style="5" bestFit="1" customWidth="1"/>
    <col min="2307" max="2307" width="76.85546875" style="5" customWidth="1"/>
    <col min="2308" max="2308" width="6.140625" style="5" bestFit="1" customWidth="1"/>
    <col min="2309" max="2309" width="11.42578125" style="5"/>
    <col min="2310" max="2310" width="2.140625" style="5" customWidth="1"/>
    <col min="2311" max="2561" width="11.42578125" style="5"/>
    <col min="2562" max="2562" width="2.5703125" style="5" bestFit="1" customWidth="1"/>
    <col min="2563" max="2563" width="76.85546875" style="5" customWidth="1"/>
    <col min="2564" max="2564" width="6.140625" style="5" bestFit="1" customWidth="1"/>
    <col min="2565" max="2565" width="11.42578125" style="5"/>
    <col min="2566" max="2566" width="2.140625" style="5" customWidth="1"/>
    <col min="2567" max="2817" width="11.42578125" style="5"/>
    <col min="2818" max="2818" width="2.5703125" style="5" bestFit="1" customWidth="1"/>
    <col min="2819" max="2819" width="76.85546875" style="5" customWidth="1"/>
    <col min="2820" max="2820" width="6.140625" style="5" bestFit="1" customWidth="1"/>
    <col min="2821" max="2821" width="11.42578125" style="5"/>
    <col min="2822" max="2822" width="2.140625" style="5" customWidth="1"/>
    <col min="2823" max="3073" width="11.42578125" style="5"/>
    <col min="3074" max="3074" width="2.5703125" style="5" bestFit="1" customWidth="1"/>
    <col min="3075" max="3075" width="76.85546875" style="5" customWidth="1"/>
    <col min="3076" max="3076" width="6.140625" style="5" bestFit="1" customWidth="1"/>
    <col min="3077" max="3077" width="11.42578125" style="5"/>
    <col min="3078" max="3078" width="2.140625" style="5" customWidth="1"/>
    <col min="3079" max="3329" width="11.42578125" style="5"/>
    <col min="3330" max="3330" width="2.5703125" style="5" bestFit="1" customWidth="1"/>
    <col min="3331" max="3331" width="76.85546875" style="5" customWidth="1"/>
    <col min="3332" max="3332" width="6.140625" style="5" bestFit="1" customWidth="1"/>
    <col min="3333" max="3333" width="11.42578125" style="5"/>
    <col min="3334" max="3334" width="2.140625" style="5" customWidth="1"/>
    <col min="3335" max="3585" width="11.42578125" style="5"/>
    <col min="3586" max="3586" width="2.5703125" style="5" bestFit="1" customWidth="1"/>
    <col min="3587" max="3587" width="76.85546875" style="5" customWidth="1"/>
    <col min="3588" max="3588" width="6.140625" style="5" bestFit="1" customWidth="1"/>
    <col min="3589" max="3589" width="11.42578125" style="5"/>
    <col min="3590" max="3590" width="2.140625" style="5" customWidth="1"/>
    <col min="3591" max="3841" width="11.42578125" style="5"/>
    <col min="3842" max="3842" width="2.5703125" style="5" bestFit="1" customWidth="1"/>
    <col min="3843" max="3843" width="76.85546875" style="5" customWidth="1"/>
    <col min="3844" max="3844" width="6.140625" style="5" bestFit="1" customWidth="1"/>
    <col min="3845" max="3845" width="11.42578125" style="5"/>
    <col min="3846" max="3846" width="2.140625" style="5" customWidth="1"/>
    <col min="3847" max="4097" width="11.42578125" style="5"/>
    <col min="4098" max="4098" width="2.5703125" style="5" bestFit="1" customWidth="1"/>
    <col min="4099" max="4099" width="76.85546875" style="5" customWidth="1"/>
    <col min="4100" max="4100" width="6.140625" style="5" bestFit="1" customWidth="1"/>
    <col min="4101" max="4101" width="11.42578125" style="5"/>
    <col min="4102" max="4102" width="2.140625" style="5" customWidth="1"/>
    <col min="4103" max="4353" width="11.42578125" style="5"/>
    <col min="4354" max="4354" width="2.5703125" style="5" bestFit="1" customWidth="1"/>
    <col min="4355" max="4355" width="76.85546875" style="5" customWidth="1"/>
    <col min="4356" max="4356" width="6.140625" style="5" bestFit="1" customWidth="1"/>
    <col min="4357" max="4357" width="11.42578125" style="5"/>
    <col min="4358" max="4358" width="2.140625" style="5" customWidth="1"/>
    <col min="4359" max="4609" width="11.42578125" style="5"/>
    <col min="4610" max="4610" width="2.5703125" style="5" bestFit="1" customWidth="1"/>
    <col min="4611" max="4611" width="76.85546875" style="5" customWidth="1"/>
    <col min="4612" max="4612" width="6.140625" style="5" bestFit="1" customWidth="1"/>
    <col min="4613" max="4613" width="11.42578125" style="5"/>
    <col min="4614" max="4614" width="2.140625" style="5" customWidth="1"/>
    <col min="4615" max="4865" width="11.42578125" style="5"/>
    <col min="4866" max="4866" width="2.5703125" style="5" bestFit="1" customWidth="1"/>
    <col min="4867" max="4867" width="76.85546875" style="5" customWidth="1"/>
    <col min="4868" max="4868" width="6.140625" style="5" bestFit="1" customWidth="1"/>
    <col min="4869" max="4869" width="11.42578125" style="5"/>
    <col min="4870" max="4870" width="2.140625" style="5" customWidth="1"/>
    <col min="4871" max="5121" width="11.42578125" style="5"/>
    <col min="5122" max="5122" width="2.5703125" style="5" bestFit="1" customWidth="1"/>
    <col min="5123" max="5123" width="76.85546875" style="5" customWidth="1"/>
    <col min="5124" max="5124" width="6.140625" style="5" bestFit="1" customWidth="1"/>
    <col min="5125" max="5125" width="11.42578125" style="5"/>
    <col min="5126" max="5126" width="2.140625" style="5" customWidth="1"/>
    <col min="5127" max="5377" width="11.42578125" style="5"/>
    <col min="5378" max="5378" width="2.5703125" style="5" bestFit="1" customWidth="1"/>
    <col min="5379" max="5379" width="76.85546875" style="5" customWidth="1"/>
    <col min="5380" max="5380" width="6.140625" style="5" bestFit="1" customWidth="1"/>
    <col min="5381" max="5381" width="11.42578125" style="5"/>
    <col min="5382" max="5382" width="2.140625" style="5" customWidth="1"/>
    <col min="5383" max="5633" width="11.42578125" style="5"/>
    <col min="5634" max="5634" width="2.5703125" style="5" bestFit="1" customWidth="1"/>
    <col min="5635" max="5635" width="76.85546875" style="5" customWidth="1"/>
    <col min="5636" max="5636" width="6.140625" style="5" bestFit="1" customWidth="1"/>
    <col min="5637" max="5637" width="11.42578125" style="5"/>
    <col min="5638" max="5638" width="2.140625" style="5" customWidth="1"/>
    <col min="5639" max="5889" width="11.42578125" style="5"/>
    <col min="5890" max="5890" width="2.5703125" style="5" bestFit="1" customWidth="1"/>
    <col min="5891" max="5891" width="76.85546875" style="5" customWidth="1"/>
    <col min="5892" max="5892" width="6.140625" style="5" bestFit="1" customWidth="1"/>
    <col min="5893" max="5893" width="11.42578125" style="5"/>
    <col min="5894" max="5894" width="2.140625" style="5" customWidth="1"/>
    <col min="5895" max="6145" width="11.42578125" style="5"/>
    <col min="6146" max="6146" width="2.5703125" style="5" bestFit="1" customWidth="1"/>
    <col min="6147" max="6147" width="76.85546875" style="5" customWidth="1"/>
    <col min="6148" max="6148" width="6.140625" style="5" bestFit="1" customWidth="1"/>
    <col min="6149" max="6149" width="11.42578125" style="5"/>
    <col min="6150" max="6150" width="2.140625" style="5" customWidth="1"/>
    <col min="6151" max="6401" width="11.42578125" style="5"/>
    <col min="6402" max="6402" width="2.5703125" style="5" bestFit="1" customWidth="1"/>
    <col min="6403" max="6403" width="76.85546875" style="5" customWidth="1"/>
    <col min="6404" max="6404" width="6.140625" style="5" bestFit="1" customWidth="1"/>
    <col min="6405" max="6405" width="11.42578125" style="5"/>
    <col min="6406" max="6406" width="2.140625" style="5" customWidth="1"/>
    <col min="6407" max="6657" width="11.42578125" style="5"/>
    <col min="6658" max="6658" width="2.5703125" style="5" bestFit="1" customWidth="1"/>
    <col min="6659" max="6659" width="76.85546875" style="5" customWidth="1"/>
    <col min="6660" max="6660" width="6.140625" style="5" bestFit="1" customWidth="1"/>
    <col min="6661" max="6661" width="11.42578125" style="5"/>
    <col min="6662" max="6662" width="2.140625" style="5" customWidth="1"/>
    <col min="6663" max="6913" width="11.42578125" style="5"/>
    <col min="6914" max="6914" width="2.5703125" style="5" bestFit="1" customWidth="1"/>
    <col min="6915" max="6915" width="76.85546875" style="5" customWidth="1"/>
    <col min="6916" max="6916" width="6.140625" style="5" bestFit="1" customWidth="1"/>
    <col min="6917" max="6917" width="11.42578125" style="5"/>
    <col min="6918" max="6918" width="2.140625" style="5" customWidth="1"/>
    <col min="6919" max="7169" width="11.42578125" style="5"/>
    <col min="7170" max="7170" width="2.5703125" style="5" bestFit="1" customWidth="1"/>
    <col min="7171" max="7171" width="76.85546875" style="5" customWidth="1"/>
    <col min="7172" max="7172" width="6.140625" style="5" bestFit="1" customWidth="1"/>
    <col min="7173" max="7173" width="11.42578125" style="5"/>
    <col min="7174" max="7174" width="2.140625" style="5" customWidth="1"/>
    <col min="7175" max="7425" width="11.42578125" style="5"/>
    <col min="7426" max="7426" width="2.5703125" style="5" bestFit="1" customWidth="1"/>
    <col min="7427" max="7427" width="76.85546875" style="5" customWidth="1"/>
    <col min="7428" max="7428" width="6.140625" style="5" bestFit="1" customWidth="1"/>
    <col min="7429" max="7429" width="11.42578125" style="5"/>
    <col min="7430" max="7430" width="2.140625" style="5" customWidth="1"/>
    <col min="7431" max="7681" width="11.42578125" style="5"/>
    <col min="7682" max="7682" width="2.5703125" style="5" bestFit="1" customWidth="1"/>
    <col min="7683" max="7683" width="76.85546875" style="5" customWidth="1"/>
    <col min="7684" max="7684" width="6.140625" style="5" bestFit="1" customWidth="1"/>
    <col min="7685" max="7685" width="11.42578125" style="5"/>
    <col min="7686" max="7686" width="2.140625" style="5" customWidth="1"/>
    <col min="7687" max="7937" width="11.42578125" style="5"/>
    <col min="7938" max="7938" width="2.5703125" style="5" bestFit="1" customWidth="1"/>
    <col min="7939" max="7939" width="76.85546875" style="5" customWidth="1"/>
    <col min="7940" max="7940" width="6.140625" style="5" bestFit="1" customWidth="1"/>
    <col min="7941" max="7941" width="11.42578125" style="5"/>
    <col min="7942" max="7942" width="2.140625" style="5" customWidth="1"/>
    <col min="7943" max="8193" width="11.42578125" style="5"/>
    <col min="8194" max="8194" width="2.5703125" style="5" bestFit="1" customWidth="1"/>
    <col min="8195" max="8195" width="76.85546875" style="5" customWidth="1"/>
    <col min="8196" max="8196" width="6.140625" style="5" bestFit="1" customWidth="1"/>
    <col min="8197" max="8197" width="11.42578125" style="5"/>
    <col min="8198" max="8198" width="2.140625" style="5" customWidth="1"/>
    <col min="8199" max="8449" width="11.42578125" style="5"/>
    <col min="8450" max="8450" width="2.5703125" style="5" bestFit="1" customWidth="1"/>
    <col min="8451" max="8451" width="76.85546875" style="5" customWidth="1"/>
    <col min="8452" max="8452" width="6.140625" style="5" bestFit="1" customWidth="1"/>
    <col min="8453" max="8453" width="11.42578125" style="5"/>
    <col min="8454" max="8454" width="2.140625" style="5" customWidth="1"/>
    <col min="8455" max="8705" width="11.42578125" style="5"/>
    <col min="8706" max="8706" width="2.5703125" style="5" bestFit="1" customWidth="1"/>
    <col min="8707" max="8707" width="76.85546875" style="5" customWidth="1"/>
    <col min="8708" max="8708" width="6.140625" style="5" bestFit="1" customWidth="1"/>
    <col min="8709" max="8709" width="11.42578125" style="5"/>
    <col min="8710" max="8710" width="2.140625" style="5" customWidth="1"/>
    <col min="8711" max="8961" width="11.42578125" style="5"/>
    <col min="8962" max="8962" width="2.5703125" style="5" bestFit="1" customWidth="1"/>
    <col min="8963" max="8963" width="76.85546875" style="5" customWidth="1"/>
    <col min="8964" max="8964" width="6.140625" style="5" bestFit="1" customWidth="1"/>
    <col min="8965" max="8965" width="11.42578125" style="5"/>
    <col min="8966" max="8966" width="2.140625" style="5" customWidth="1"/>
    <col min="8967" max="9217" width="11.42578125" style="5"/>
    <col min="9218" max="9218" width="2.5703125" style="5" bestFit="1" customWidth="1"/>
    <col min="9219" max="9219" width="76.85546875" style="5" customWidth="1"/>
    <col min="9220" max="9220" width="6.140625" style="5" bestFit="1" customWidth="1"/>
    <col min="9221" max="9221" width="11.42578125" style="5"/>
    <col min="9222" max="9222" width="2.140625" style="5" customWidth="1"/>
    <col min="9223" max="9473" width="11.42578125" style="5"/>
    <col min="9474" max="9474" width="2.5703125" style="5" bestFit="1" customWidth="1"/>
    <col min="9475" max="9475" width="76.85546875" style="5" customWidth="1"/>
    <col min="9476" max="9476" width="6.140625" style="5" bestFit="1" customWidth="1"/>
    <col min="9477" max="9477" width="11.42578125" style="5"/>
    <col min="9478" max="9478" width="2.140625" style="5" customWidth="1"/>
    <col min="9479" max="9729" width="11.42578125" style="5"/>
    <col min="9730" max="9730" width="2.5703125" style="5" bestFit="1" customWidth="1"/>
    <col min="9731" max="9731" width="76.85546875" style="5" customWidth="1"/>
    <col min="9732" max="9732" width="6.140625" style="5" bestFit="1" customWidth="1"/>
    <col min="9733" max="9733" width="11.42578125" style="5"/>
    <col min="9734" max="9734" width="2.140625" style="5" customWidth="1"/>
    <col min="9735" max="9985" width="11.42578125" style="5"/>
    <col min="9986" max="9986" width="2.5703125" style="5" bestFit="1" customWidth="1"/>
    <col min="9987" max="9987" width="76.85546875" style="5" customWidth="1"/>
    <col min="9988" max="9988" width="6.140625" style="5" bestFit="1" customWidth="1"/>
    <col min="9989" max="9989" width="11.42578125" style="5"/>
    <col min="9990" max="9990" width="2.140625" style="5" customWidth="1"/>
    <col min="9991" max="10241" width="11.42578125" style="5"/>
    <col min="10242" max="10242" width="2.5703125" style="5" bestFit="1" customWidth="1"/>
    <col min="10243" max="10243" width="76.85546875" style="5" customWidth="1"/>
    <col min="10244" max="10244" width="6.140625" style="5" bestFit="1" customWidth="1"/>
    <col min="10245" max="10245" width="11.42578125" style="5"/>
    <col min="10246" max="10246" width="2.140625" style="5" customWidth="1"/>
    <col min="10247" max="10497" width="11.42578125" style="5"/>
    <col min="10498" max="10498" width="2.5703125" style="5" bestFit="1" customWidth="1"/>
    <col min="10499" max="10499" width="76.85546875" style="5" customWidth="1"/>
    <col min="10500" max="10500" width="6.140625" style="5" bestFit="1" customWidth="1"/>
    <col min="10501" max="10501" width="11.42578125" style="5"/>
    <col min="10502" max="10502" width="2.140625" style="5" customWidth="1"/>
    <col min="10503" max="10753" width="11.42578125" style="5"/>
    <col min="10754" max="10754" width="2.5703125" style="5" bestFit="1" customWidth="1"/>
    <col min="10755" max="10755" width="76.85546875" style="5" customWidth="1"/>
    <col min="10756" max="10756" width="6.140625" style="5" bestFit="1" customWidth="1"/>
    <col min="10757" max="10757" width="11.42578125" style="5"/>
    <col min="10758" max="10758" width="2.140625" style="5" customWidth="1"/>
    <col min="10759" max="11009" width="11.42578125" style="5"/>
    <col min="11010" max="11010" width="2.5703125" style="5" bestFit="1" customWidth="1"/>
    <col min="11011" max="11011" width="76.85546875" style="5" customWidth="1"/>
    <col min="11012" max="11012" width="6.140625" style="5" bestFit="1" customWidth="1"/>
    <col min="11013" max="11013" width="11.42578125" style="5"/>
    <col min="11014" max="11014" width="2.140625" style="5" customWidth="1"/>
    <col min="11015" max="11265" width="11.42578125" style="5"/>
    <col min="11266" max="11266" width="2.5703125" style="5" bestFit="1" customWidth="1"/>
    <col min="11267" max="11267" width="76.85546875" style="5" customWidth="1"/>
    <col min="11268" max="11268" width="6.140625" style="5" bestFit="1" customWidth="1"/>
    <col min="11269" max="11269" width="11.42578125" style="5"/>
    <col min="11270" max="11270" width="2.140625" style="5" customWidth="1"/>
    <col min="11271" max="11521" width="11.42578125" style="5"/>
    <col min="11522" max="11522" width="2.5703125" style="5" bestFit="1" customWidth="1"/>
    <col min="11523" max="11523" width="76.85546875" style="5" customWidth="1"/>
    <col min="11524" max="11524" width="6.140625" style="5" bestFit="1" customWidth="1"/>
    <col min="11525" max="11525" width="11.42578125" style="5"/>
    <col min="11526" max="11526" width="2.140625" style="5" customWidth="1"/>
    <col min="11527" max="11777" width="11.42578125" style="5"/>
    <col min="11778" max="11778" width="2.5703125" style="5" bestFit="1" customWidth="1"/>
    <col min="11779" max="11779" width="76.85546875" style="5" customWidth="1"/>
    <col min="11780" max="11780" width="6.140625" style="5" bestFit="1" customWidth="1"/>
    <col min="11781" max="11781" width="11.42578125" style="5"/>
    <col min="11782" max="11782" width="2.140625" style="5" customWidth="1"/>
    <col min="11783" max="12033" width="11.42578125" style="5"/>
    <col min="12034" max="12034" width="2.5703125" style="5" bestFit="1" customWidth="1"/>
    <col min="12035" max="12035" width="76.85546875" style="5" customWidth="1"/>
    <col min="12036" max="12036" width="6.140625" style="5" bestFit="1" customWidth="1"/>
    <col min="12037" max="12037" width="11.42578125" style="5"/>
    <col min="12038" max="12038" width="2.140625" style="5" customWidth="1"/>
    <col min="12039" max="12289" width="11.42578125" style="5"/>
    <col min="12290" max="12290" width="2.5703125" style="5" bestFit="1" customWidth="1"/>
    <col min="12291" max="12291" width="76.85546875" style="5" customWidth="1"/>
    <col min="12292" max="12292" width="6.140625" style="5" bestFit="1" customWidth="1"/>
    <col min="12293" max="12293" width="11.42578125" style="5"/>
    <col min="12294" max="12294" width="2.140625" style="5" customWidth="1"/>
    <col min="12295" max="12545" width="11.42578125" style="5"/>
    <col min="12546" max="12546" width="2.5703125" style="5" bestFit="1" customWidth="1"/>
    <col min="12547" max="12547" width="76.85546875" style="5" customWidth="1"/>
    <col min="12548" max="12548" width="6.140625" style="5" bestFit="1" customWidth="1"/>
    <col min="12549" max="12549" width="11.42578125" style="5"/>
    <col min="12550" max="12550" width="2.140625" style="5" customWidth="1"/>
    <col min="12551" max="12801" width="11.42578125" style="5"/>
    <col min="12802" max="12802" width="2.5703125" style="5" bestFit="1" customWidth="1"/>
    <col min="12803" max="12803" width="76.85546875" style="5" customWidth="1"/>
    <col min="12804" max="12804" width="6.140625" style="5" bestFit="1" customWidth="1"/>
    <col min="12805" max="12805" width="11.42578125" style="5"/>
    <col min="12806" max="12806" width="2.140625" style="5" customWidth="1"/>
    <col min="12807" max="13057" width="11.42578125" style="5"/>
    <col min="13058" max="13058" width="2.5703125" style="5" bestFit="1" customWidth="1"/>
    <col min="13059" max="13059" width="76.85546875" style="5" customWidth="1"/>
    <col min="13060" max="13060" width="6.140625" style="5" bestFit="1" customWidth="1"/>
    <col min="13061" max="13061" width="11.42578125" style="5"/>
    <col min="13062" max="13062" width="2.140625" style="5" customWidth="1"/>
    <col min="13063" max="13313" width="11.42578125" style="5"/>
    <col min="13314" max="13314" width="2.5703125" style="5" bestFit="1" customWidth="1"/>
    <col min="13315" max="13315" width="76.85546875" style="5" customWidth="1"/>
    <col min="13316" max="13316" width="6.140625" style="5" bestFit="1" customWidth="1"/>
    <col min="13317" max="13317" width="11.42578125" style="5"/>
    <col min="13318" max="13318" width="2.140625" style="5" customWidth="1"/>
    <col min="13319" max="13569" width="11.42578125" style="5"/>
    <col min="13570" max="13570" width="2.5703125" style="5" bestFit="1" customWidth="1"/>
    <col min="13571" max="13571" width="76.85546875" style="5" customWidth="1"/>
    <col min="13572" max="13572" width="6.140625" style="5" bestFit="1" customWidth="1"/>
    <col min="13573" max="13573" width="11.42578125" style="5"/>
    <col min="13574" max="13574" width="2.140625" style="5" customWidth="1"/>
    <col min="13575" max="13825" width="11.42578125" style="5"/>
    <col min="13826" max="13826" width="2.5703125" style="5" bestFit="1" customWidth="1"/>
    <col min="13827" max="13827" width="76.85546875" style="5" customWidth="1"/>
    <col min="13828" max="13828" width="6.140625" style="5" bestFit="1" customWidth="1"/>
    <col min="13829" max="13829" width="11.42578125" style="5"/>
    <col min="13830" max="13830" width="2.140625" style="5" customWidth="1"/>
    <col min="13831" max="14081" width="11.42578125" style="5"/>
    <col min="14082" max="14082" width="2.5703125" style="5" bestFit="1" customWidth="1"/>
    <col min="14083" max="14083" width="76.85546875" style="5" customWidth="1"/>
    <col min="14084" max="14084" width="6.140625" style="5" bestFit="1" customWidth="1"/>
    <col min="14085" max="14085" width="11.42578125" style="5"/>
    <col min="14086" max="14086" width="2.140625" style="5" customWidth="1"/>
    <col min="14087" max="14337" width="11.42578125" style="5"/>
    <col min="14338" max="14338" width="2.5703125" style="5" bestFit="1" customWidth="1"/>
    <col min="14339" max="14339" width="76.85546875" style="5" customWidth="1"/>
    <col min="14340" max="14340" width="6.140625" style="5" bestFit="1" customWidth="1"/>
    <col min="14341" max="14341" width="11.42578125" style="5"/>
    <col min="14342" max="14342" width="2.140625" style="5" customWidth="1"/>
    <col min="14343" max="14593" width="11.42578125" style="5"/>
    <col min="14594" max="14594" width="2.5703125" style="5" bestFit="1" customWidth="1"/>
    <col min="14595" max="14595" width="76.85546875" style="5" customWidth="1"/>
    <col min="14596" max="14596" width="6.140625" style="5" bestFit="1" customWidth="1"/>
    <col min="14597" max="14597" width="11.42578125" style="5"/>
    <col min="14598" max="14598" width="2.140625" style="5" customWidth="1"/>
    <col min="14599" max="14849" width="11.42578125" style="5"/>
    <col min="14850" max="14850" width="2.5703125" style="5" bestFit="1" customWidth="1"/>
    <col min="14851" max="14851" width="76.85546875" style="5" customWidth="1"/>
    <col min="14852" max="14852" width="6.140625" style="5" bestFit="1" customWidth="1"/>
    <col min="14853" max="14853" width="11.42578125" style="5"/>
    <col min="14854" max="14854" width="2.140625" style="5" customWidth="1"/>
    <col min="14855" max="15105" width="11.42578125" style="5"/>
    <col min="15106" max="15106" width="2.5703125" style="5" bestFit="1" customWidth="1"/>
    <col min="15107" max="15107" width="76.85546875" style="5" customWidth="1"/>
    <col min="15108" max="15108" width="6.140625" style="5" bestFit="1" customWidth="1"/>
    <col min="15109" max="15109" width="11.42578125" style="5"/>
    <col min="15110" max="15110" width="2.140625" style="5" customWidth="1"/>
    <col min="15111" max="15361" width="11.42578125" style="5"/>
    <col min="15362" max="15362" width="2.5703125" style="5" bestFit="1" customWidth="1"/>
    <col min="15363" max="15363" width="76.85546875" style="5" customWidth="1"/>
    <col min="15364" max="15364" width="6.140625" style="5" bestFit="1" customWidth="1"/>
    <col min="15365" max="15365" width="11.42578125" style="5"/>
    <col min="15366" max="15366" width="2.140625" style="5" customWidth="1"/>
    <col min="15367" max="15617" width="11.42578125" style="5"/>
    <col min="15618" max="15618" width="2.5703125" style="5" bestFit="1" customWidth="1"/>
    <col min="15619" max="15619" width="76.85546875" style="5" customWidth="1"/>
    <col min="15620" max="15620" width="6.140625" style="5" bestFit="1" customWidth="1"/>
    <col min="15621" max="15621" width="11.42578125" style="5"/>
    <col min="15622" max="15622" width="2.140625" style="5" customWidth="1"/>
    <col min="15623" max="15873" width="11.42578125" style="5"/>
    <col min="15874" max="15874" width="2.5703125" style="5" bestFit="1" customWidth="1"/>
    <col min="15875" max="15875" width="76.85546875" style="5" customWidth="1"/>
    <col min="15876" max="15876" width="6.140625" style="5" bestFit="1" customWidth="1"/>
    <col min="15877" max="15877" width="11.42578125" style="5"/>
    <col min="15878" max="15878" width="2.140625" style="5" customWidth="1"/>
    <col min="15879" max="16129" width="11.42578125" style="5"/>
    <col min="16130" max="16130" width="2.5703125" style="5" bestFit="1" customWidth="1"/>
    <col min="16131" max="16131" width="76.85546875" style="5" customWidth="1"/>
    <col min="16132" max="16132" width="6.140625" style="5" bestFit="1" customWidth="1"/>
    <col min="16133" max="16133" width="11.42578125" style="5"/>
    <col min="16134" max="16134" width="2.140625" style="5" customWidth="1"/>
    <col min="16135" max="16384" width="11.42578125" style="5"/>
  </cols>
  <sheetData>
    <row r="1" spans="2:7">
      <c r="C1" s="27" t="e">
        <f>#REF!</f>
        <v>#REF!</v>
      </c>
    </row>
    <row r="2" spans="2:7" ht="25.5" customHeight="1">
      <c r="C2" s="27" t="e">
        <f>#REF!</f>
        <v>#REF!</v>
      </c>
    </row>
    <row r="3" spans="2:7" ht="25.5" customHeight="1">
      <c r="B3" s="27"/>
      <c r="C3" s="5" t="s">
        <v>49</v>
      </c>
    </row>
    <row r="4" spans="2:7" ht="30" customHeight="1">
      <c r="B4" s="4" t="s">
        <v>48</v>
      </c>
      <c r="E4" s="33" t="s">
        <v>70</v>
      </c>
    </row>
    <row r="6" spans="2:7">
      <c r="B6" s="306" t="s">
        <v>8</v>
      </c>
      <c r="C6" s="6" t="s">
        <v>9</v>
      </c>
      <c r="D6" s="7">
        <v>224</v>
      </c>
      <c r="E6" s="16"/>
      <c r="F6" s="8"/>
    </row>
    <row r="7" spans="2:7">
      <c r="B7" s="306"/>
      <c r="C7" s="6" t="s">
        <v>10</v>
      </c>
      <c r="D7" s="7">
        <v>774</v>
      </c>
      <c r="E7" s="16" t="e">
        <f>+#REF!</f>
        <v>#REF!</v>
      </c>
      <c r="F7" s="8" t="s">
        <v>5</v>
      </c>
      <c r="G7" s="9"/>
    </row>
    <row r="8" spans="2:7">
      <c r="B8" s="306"/>
      <c r="C8" s="6" t="s">
        <v>11</v>
      </c>
      <c r="D8" s="7">
        <v>775</v>
      </c>
      <c r="E8" s="16" t="e">
        <f>+#REF!</f>
        <v>#REF!</v>
      </c>
      <c r="F8" s="8" t="s">
        <v>5</v>
      </c>
      <c r="G8" s="9"/>
    </row>
    <row r="9" spans="2:7">
      <c r="B9" s="306"/>
      <c r="C9" s="6" t="s">
        <v>12</v>
      </c>
      <c r="D9" s="7">
        <v>284</v>
      </c>
      <c r="E9" s="16"/>
      <c r="F9" s="8" t="s">
        <v>6</v>
      </c>
      <c r="G9" s="18"/>
    </row>
    <row r="10" spans="2:7">
      <c r="B10" s="306"/>
      <c r="C10" s="6" t="s">
        <v>13</v>
      </c>
      <c r="D10" s="7">
        <v>225</v>
      </c>
      <c r="E10" s="16" t="e">
        <f>+#REF!+#REF!</f>
        <v>#REF!</v>
      </c>
      <c r="F10" s="8" t="s">
        <v>5</v>
      </c>
    </row>
    <row r="11" spans="2:7">
      <c r="B11" s="306"/>
      <c r="C11" s="6" t="s">
        <v>14</v>
      </c>
      <c r="D11" s="7">
        <v>883</v>
      </c>
      <c r="E11" s="16"/>
      <c r="F11" s="8" t="s">
        <v>5</v>
      </c>
    </row>
    <row r="12" spans="2:7">
      <c r="B12" s="306"/>
      <c r="C12" s="6" t="s">
        <v>15</v>
      </c>
      <c r="D12" s="7">
        <v>229</v>
      </c>
      <c r="F12" s="8" t="s">
        <v>6</v>
      </c>
      <c r="G12" s="9"/>
    </row>
    <row r="13" spans="2:7">
      <c r="B13" s="306"/>
      <c r="C13" s="6" t="s">
        <v>16</v>
      </c>
      <c r="D13" s="7">
        <v>623</v>
      </c>
      <c r="E13" s="16" t="e">
        <f>+#REF!+(-#REF!)</f>
        <v>#REF!</v>
      </c>
      <c r="F13" s="8" t="s">
        <v>6</v>
      </c>
      <c r="G13" s="9"/>
    </row>
    <row r="14" spans="2:7">
      <c r="B14" s="306"/>
      <c r="C14" s="6" t="s">
        <v>17</v>
      </c>
      <c r="D14" s="7">
        <v>624</v>
      </c>
      <c r="E14" s="15" t="e">
        <f>-#REF!</f>
        <v>#REF!</v>
      </c>
      <c r="F14" s="8" t="s">
        <v>6</v>
      </c>
      <c r="G14" s="9"/>
    </row>
    <row r="15" spans="2:7">
      <c r="B15" s="306"/>
      <c r="C15" s="6" t="s">
        <v>18</v>
      </c>
      <c r="D15" s="7">
        <v>227</v>
      </c>
      <c r="E15" s="16"/>
      <c r="F15" s="8" t="s">
        <v>5</v>
      </c>
    </row>
    <row r="16" spans="2:7">
      <c r="B16" s="306"/>
      <c r="C16" s="6" t="s">
        <v>19</v>
      </c>
      <c r="D16" s="7">
        <v>776</v>
      </c>
      <c r="E16" s="16"/>
      <c r="F16" s="8" t="s">
        <v>5</v>
      </c>
    </row>
    <row r="17" spans="2:8" ht="12.75" customHeight="1">
      <c r="B17" s="306"/>
      <c r="C17" s="10" t="s">
        <v>20</v>
      </c>
      <c r="D17" s="7">
        <v>777</v>
      </c>
      <c r="E17" s="16"/>
      <c r="F17" s="8" t="s">
        <v>5</v>
      </c>
      <c r="H17" s="18" t="e">
        <f>+E7+E8+E10-E13-E14-E25</f>
        <v>#REF!</v>
      </c>
    </row>
    <row r="18" spans="2:8">
      <c r="B18" s="306"/>
      <c r="C18" s="6" t="s">
        <v>21</v>
      </c>
      <c r="D18" s="7">
        <v>781</v>
      </c>
      <c r="E18" s="16"/>
      <c r="F18" s="8" t="s">
        <v>5</v>
      </c>
      <c r="H18" s="19"/>
    </row>
    <row r="19" spans="2:8">
      <c r="B19" s="306"/>
      <c r="C19" s="6" t="s">
        <v>22</v>
      </c>
      <c r="D19" s="7">
        <v>821</v>
      </c>
      <c r="E19" s="16"/>
      <c r="F19" s="8" t="s">
        <v>6</v>
      </c>
    </row>
    <row r="20" spans="2:8">
      <c r="B20" s="306"/>
      <c r="C20" s="6" t="s">
        <v>23</v>
      </c>
      <c r="D20" s="7">
        <v>782</v>
      </c>
      <c r="E20" s="16"/>
      <c r="F20" s="8" t="s">
        <v>5</v>
      </c>
    </row>
    <row r="21" spans="2:8">
      <c r="B21" s="306"/>
      <c r="C21" s="6" t="s">
        <v>24</v>
      </c>
      <c r="D21" s="7">
        <v>835</v>
      </c>
      <c r="E21" s="16"/>
      <c r="F21" s="11" t="s">
        <v>5</v>
      </c>
    </row>
    <row r="22" spans="2:8">
      <c r="B22" s="306"/>
      <c r="C22" s="6" t="s">
        <v>25</v>
      </c>
      <c r="D22" s="7">
        <v>791</v>
      </c>
      <c r="E22" s="16"/>
      <c r="F22" s="11" t="s">
        <v>5</v>
      </c>
    </row>
    <row r="23" spans="2:8">
      <c r="B23" s="306"/>
      <c r="C23" s="12" t="s">
        <v>26</v>
      </c>
      <c r="D23" s="13">
        <v>889</v>
      </c>
      <c r="E23" s="17"/>
      <c r="F23" s="14" t="s">
        <v>6</v>
      </c>
    </row>
    <row r="24" spans="2:8">
      <c r="B24" s="306"/>
      <c r="C24" s="6" t="s">
        <v>27</v>
      </c>
      <c r="D24" s="7">
        <v>275</v>
      </c>
      <c r="E24" s="16"/>
      <c r="F24" s="8" t="s">
        <v>6</v>
      </c>
      <c r="G24" s="9"/>
    </row>
    <row r="25" spans="2:8">
      <c r="B25" s="306"/>
      <c r="C25" s="6" t="s">
        <v>28</v>
      </c>
      <c r="D25" s="7">
        <v>226</v>
      </c>
      <c r="E25" s="16" t="e">
        <f>-#REF!-#REF!</f>
        <v>#REF!</v>
      </c>
      <c r="F25" s="8" t="s">
        <v>6</v>
      </c>
      <c r="G25" s="9"/>
    </row>
    <row r="26" spans="2:8">
      <c r="B26" s="306"/>
      <c r="C26" s="6" t="s">
        <v>29</v>
      </c>
      <c r="D26" s="7">
        <v>231</v>
      </c>
      <c r="E26" s="16" t="e">
        <f>+#REF!+#REF!+#REF!+#REF!+#REF!+#REF!+#REF!</f>
        <v>#REF!</v>
      </c>
      <c r="F26" s="8" t="s">
        <v>4</v>
      </c>
    </row>
    <row r="27" spans="2:8">
      <c r="B27" s="306"/>
      <c r="C27" s="6" t="s">
        <v>30</v>
      </c>
      <c r="D27" s="7">
        <v>318</v>
      </c>
      <c r="E27" s="16" t="e">
        <f>+#REF!</f>
        <v>#REF!</v>
      </c>
      <c r="F27" s="8" t="s">
        <v>4</v>
      </c>
      <c r="G27" s="9"/>
      <c r="H27" s="9"/>
    </row>
    <row r="28" spans="2:8">
      <c r="B28" s="306"/>
      <c r="C28" s="6" t="s">
        <v>31</v>
      </c>
      <c r="D28" s="7">
        <v>232</v>
      </c>
      <c r="E28" s="16"/>
      <c r="F28" s="8" t="s">
        <v>4</v>
      </c>
      <c r="G28" s="9"/>
    </row>
    <row r="29" spans="2:8">
      <c r="B29" s="306"/>
      <c r="C29" s="6" t="s">
        <v>32</v>
      </c>
      <c r="D29" s="7">
        <v>625</v>
      </c>
      <c r="E29" s="16" t="e">
        <f>+#REF!</f>
        <v>#REF!</v>
      </c>
      <c r="F29" s="11" t="s">
        <v>5</v>
      </c>
    </row>
    <row r="30" spans="2:8" ht="12.75" customHeight="1">
      <c r="B30" s="306"/>
      <c r="C30" s="6" t="s">
        <v>33</v>
      </c>
      <c r="D30" s="7">
        <v>626</v>
      </c>
      <c r="E30" s="16" t="e">
        <f>+#REF!</f>
        <v>#REF!</v>
      </c>
      <c r="F30" s="11" t="s">
        <v>5</v>
      </c>
    </row>
    <row r="31" spans="2:8" ht="25.5">
      <c r="B31" s="306"/>
      <c r="C31" s="10" t="s">
        <v>34</v>
      </c>
      <c r="D31" s="7">
        <v>854</v>
      </c>
      <c r="E31" s="16"/>
      <c r="F31" s="11" t="s">
        <v>5</v>
      </c>
      <c r="G31" s="9"/>
    </row>
    <row r="32" spans="2:8">
      <c r="B32" s="306"/>
      <c r="C32" s="6" t="s">
        <v>35</v>
      </c>
      <c r="D32" s="7">
        <v>627</v>
      </c>
      <c r="E32" s="16" t="e">
        <f>-(#REF!+#REF!+#REF!)</f>
        <v>#REF!</v>
      </c>
      <c r="F32" s="11" t="s">
        <v>6</v>
      </c>
      <c r="G32" s="18"/>
    </row>
    <row r="33" spans="2:6">
      <c r="B33" s="306"/>
      <c r="C33" s="12" t="s">
        <v>36</v>
      </c>
      <c r="D33" s="13">
        <v>904</v>
      </c>
      <c r="E33" s="17"/>
      <c r="F33" s="14" t="s">
        <v>6</v>
      </c>
    </row>
    <row r="34" spans="2:6" ht="13.5" customHeight="1">
      <c r="B34" s="306"/>
      <c r="C34" s="6" t="s">
        <v>37</v>
      </c>
      <c r="D34" s="7">
        <v>838</v>
      </c>
      <c r="E34" s="16" t="e">
        <f>+E29+E30+E31-E32-E33</f>
        <v>#REF!</v>
      </c>
      <c r="F34" s="8" t="s">
        <v>4</v>
      </c>
    </row>
    <row r="35" spans="2:6" ht="25.5">
      <c r="B35" s="306"/>
      <c r="C35" s="10" t="s">
        <v>38</v>
      </c>
      <c r="D35" s="7">
        <v>845</v>
      </c>
      <c r="E35" s="16"/>
      <c r="F35" s="8"/>
    </row>
    <row r="36" spans="2:6">
      <c r="B36" s="306"/>
      <c r="C36" s="6" t="s">
        <v>39</v>
      </c>
      <c r="D36" s="7">
        <v>818</v>
      </c>
      <c r="E36" s="16"/>
      <c r="F36" s="11" t="s">
        <v>5</v>
      </c>
    </row>
    <row r="37" spans="2:6">
      <c r="B37" s="306"/>
      <c r="C37" s="6" t="s">
        <v>40</v>
      </c>
      <c r="D37" s="7">
        <v>842</v>
      </c>
      <c r="E37" s="16"/>
      <c r="F37" s="8" t="s">
        <v>6</v>
      </c>
    </row>
    <row r="38" spans="2:6">
      <c r="B38" s="306"/>
      <c r="C38" s="6" t="s">
        <v>41</v>
      </c>
      <c r="D38" s="7">
        <v>819</v>
      </c>
      <c r="E38" s="16"/>
      <c r="F38" s="11" t="s">
        <v>5</v>
      </c>
    </row>
    <row r="39" spans="2:6">
      <c r="B39" s="306"/>
      <c r="C39" s="6" t="s">
        <v>42</v>
      </c>
      <c r="D39" s="7">
        <v>837</v>
      </c>
      <c r="E39" s="16"/>
      <c r="F39" s="8" t="s">
        <v>6</v>
      </c>
    </row>
    <row r="40" spans="2:6">
      <c r="B40" s="306"/>
      <c r="C40" s="6" t="s">
        <v>43</v>
      </c>
      <c r="D40" s="7">
        <v>820</v>
      </c>
      <c r="E40" s="16"/>
      <c r="F40" s="8" t="s">
        <v>6</v>
      </c>
    </row>
    <row r="41" spans="2:6">
      <c r="B41" s="306"/>
      <c r="C41" s="6" t="s">
        <v>44</v>
      </c>
      <c r="D41" s="7">
        <v>228</v>
      </c>
      <c r="E41" s="16"/>
      <c r="F41" s="8" t="s">
        <v>4</v>
      </c>
    </row>
    <row r="42" spans="2:6">
      <c r="B42" s="306"/>
      <c r="C42" s="6" t="s">
        <v>45</v>
      </c>
      <c r="D42" s="7">
        <v>840</v>
      </c>
      <c r="E42" s="16"/>
      <c r="F42" s="8" t="s">
        <v>4</v>
      </c>
    </row>
    <row r="43" spans="2:6">
      <c r="B43" s="306"/>
      <c r="C43" s="6" t="s">
        <v>46</v>
      </c>
      <c r="D43" s="7">
        <v>836</v>
      </c>
      <c r="E43" s="16"/>
      <c r="F43" s="8"/>
    </row>
    <row r="44" spans="2:6">
      <c r="C44" s="6" t="s">
        <v>47</v>
      </c>
      <c r="D44" s="7">
        <v>320</v>
      </c>
      <c r="E44" s="16"/>
      <c r="F44" s="8"/>
    </row>
  </sheetData>
  <mergeCells count="1">
    <mergeCell ref="B6:B43"/>
  </mergeCells>
  <pageMargins left="0.70866141732283472" right="0.70866141732283472" top="0.74803149606299213" bottom="0.74803149606299213" header="0.31496062992125984" footer="0.31496062992125984"/>
  <pageSetup scale="85" orientation="portrait" r:id="rId1"/>
  <headerFooter>
    <oddHeader>&amp;L&amp;F&amp;R&amp;A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5">
    <tabColor rgb="FFFF0000"/>
  </sheetPr>
  <dimension ref="C2:F50"/>
  <sheetViews>
    <sheetView workbookViewId="0">
      <selection activeCell="C66" sqref="C66"/>
    </sheetView>
  </sheetViews>
  <sheetFormatPr baseColWidth="10" defaultColWidth="9.140625" defaultRowHeight="12.75"/>
  <cols>
    <col min="3" max="3" width="98.7109375" bestFit="1" customWidth="1"/>
    <col min="5" max="5" width="11.5703125" customWidth="1"/>
  </cols>
  <sheetData>
    <row r="2" spans="3:6" ht="13.5" thickBot="1"/>
    <row r="3" spans="3:6">
      <c r="C3" s="97" t="s">
        <v>85</v>
      </c>
      <c r="D3" s="84">
        <v>224</v>
      </c>
      <c r="E3" s="98"/>
      <c r="F3" s="85"/>
    </row>
    <row r="4" spans="3:6">
      <c r="C4" s="99" t="s">
        <v>86</v>
      </c>
      <c r="D4" s="86">
        <v>774</v>
      </c>
      <c r="E4" s="100"/>
      <c r="F4" s="87" t="s">
        <v>5</v>
      </c>
    </row>
    <row r="5" spans="3:6">
      <c r="C5" s="99" t="s">
        <v>87</v>
      </c>
      <c r="D5" s="86">
        <v>931</v>
      </c>
      <c r="E5" s="100"/>
      <c r="F5" s="87" t="s">
        <v>5</v>
      </c>
    </row>
    <row r="6" spans="3:6">
      <c r="C6" s="99" t="s">
        <v>88</v>
      </c>
      <c r="D6" s="86">
        <v>775</v>
      </c>
      <c r="E6" s="101"/>
      <c r="F6" s="87" t="s">
        <v>5</v>
      </c>
    </row>
    <row r="7" spans="3:6">
      <c r="C7" s="102" t="s">
        <v>89</v>
      </c>
      <c r="D7" s="88">
        <v>979</v>
      </c>
      <c r="E7" s="104"/>
      <c r="F7" s="89" t="s">
        <v>6</v>
      </c>
    </row>
    <row r="8" spans="3:6">
      <c r="C8" s="99" t="s">
        <v>90</v>
      </c>
      <c r="D8" s="86">
        <v>284</v>
      </c>
      <c r="E8" s="101"/>
      <c r="F8" s="87" t="s">
        <v>6</v>
      </c>
    </row>
    <row r="9" spans="3:6">
      <c r="C9" s="99" t="s">
        <v>91</v>
      </c>
      <c r="D9" s="86">
        <v>225</v>
      </c>
      <c r="E9" s="101"/>
      <c r="F9" s="87" t="s">
        <v>5</v>
      </c>
    </row>
    <row r="10" spans="3:6">
      <c r="C10" s="99" t="s">
        <v>92</v>
      </c>
      <c r="D10" s="86">
        <v>932</v>
      </c>
      <c r="E10" s="101"/>
      <c r="F10" s="87" t="s">
        <v>6</v>
      </c>
    </row>
    <row r="11" spans="3:6">
      <c r="C11" s="99" t="s">
        <v>14</v>
      </c>
      <c r="D11" s="86">
        <v>883</v>
      </c>
      <c r="E11" s="101"/>
      <c r="F11" s="87" t="s">
        <v>5</v>
      </c>
    </row>
    <row r="12" spans="3:6">
      <c r="C12" s="99" t="s">
        <v>93</v>
      </c>
      <c r="D12" s="86">
        <v>229</v>
      </c>
      <c r="E12" s="101"/>
      <c r="F12" s="87" t="s">
        <v>6</v>
      </c>
    </row>
    <row r="13" spans="3:6">
      <c r="C13" s="99" t="s">
        <v>94</v>
      </c>
      <c r="D13" s="86">
        <v>624</v>
      </c>
      <c r="E13" s="101"/>
      <c r="F13" s="87" t="s">
        <v>6</v>
      </c>
    </row>
    <row r="14" spans="3:6">
      <c r="C14" s="105" t="s">
        <v>95</v>
      </c>
      <c r="D14" s="90">
        <v>227</v>
      </c>
      <c r="E14" s="106"/>
      <c r="F14" s="91" t="s">
        <v>5</v>
      </c>
    </row>
    <row r="15" spans="3:6">
      <c r="C15" s="99" t="s">
        <v>96</v>
      </c>
      <c r="D15" s="86">
        <v>776</v>
      </c>
      <c r="E15" s="101"/>
      <c r="F15" s="87" t="s">
        <v>5</v>
      </c>
    </row>
    <row r="16" spans="3:6">
      <c r="C16" s="99" t="s">
        <v>97</v>
      </c>
      <c r="D16" s="86">
        <v>777</v>
      </c>
      <c r="E16" s="101"/>
      <c r="F16" s="87" t="s">
        <v>5</v>
      </c>
    </row>
    <row r="17" spans="3:6">
      <c r="C17" s="99" t="s">
        <v>98</v>
      </c>
      <c r="D17" s="86">
        <v>782</v>
      </c>
      <c r="E17" s="101"/>
      <c r="F17" s="87" t="s">
        <v>5</v>
      </c>
    </row>
    <row r="18" spans="3:6">
      <c r="C18" s="99" t="s">
        <v>99</v>
      </c>
      <c r="D18" s="86">
        <v>835</v>
      </c>
      <c r="E18" s="101"/>
      <c r="F18" s="92" t="s">
        <v>5</v>
      </c>
    </row>
    <row r="19" spans="3:6">
      <c r="C19" s="99" t="s">
        <v>100</v>
      </c>
      <c r="D19" s="86">
        <v>791</v>
      </c>
      <c r="E19" s="101"/>
      <c r="F19" s="92" t="s">
        <v>5</v>
      </c>
    </row>
    <row r="20" spans="3:6">
      <c r="C20" s="99" t="s">
        <v>101</v>
      </c>
      <c r="D20" s="86">
        <v>933</v>
      </c>
      <c r="E20" s="101"/>
      <c r="F20" s="87" t="s">
        <v>6</v>
      </c>
    </row>
    <row r="21" spans="3:6">
      <c r="C21" s="99" t="s">
        <v>102</v>
      </c>
      <c r="D21" s="86">
        <v>889</v>
      </c>
      <c r="E21" s="101"/>
      <c r="F21" s="87" t="s">
        <v>6</v>
      </c>
    </row>
    <row r="22" spans="3:6">
      <c r="C22" s="99" t="s">
        <v>103</v>
      </c>
      <c r="D22" s="86">
        <v>275</v>
      </c>
      <c r="E22" s="101"/>
      <c r="F22" s="87" t="s">
        <v>6</v>
      </c>
    </row>
    <row r="23" spans="3:6">
      <c r="C23" s="99" t="s">
        <v>104</v>
      </c>
      <c r="D23" s="86">
        <v>226</v>
      </c>
      <c r="E23" s="101"/>
      <c r="F23" s="87" t="s">
        <v>6</v>
      </c>
    </row>
    <row r="24" spans="3:6">
      <c r="C24" s="99" t="s">
        <v>105</v>
      </c>
      <c r="D24" s="86">
        <v>231</v>
      </c>
      <c r="E24" s="101"/>
      <c r="F24" s="87" t="s">
        <v>4</v>
      </c>
    </row>
    <row r="25" spans="3:6">
      <c r="C25" s="99" t="s">
        <v>106</v>
      </c>
      <c r="D25" s="86">
        <v>934</v>
      </c>
      <c r="E25" s="101"/>
      <c r="F25" s="87" t="s">
        <v>4</v>
      </c>
    </row>
    <row r="26" spans="3:6">
      <c r="C26" s="99" t="s">
        <v>107</v>
      </c>
      <c r="D26" s="86">
        <v>318</v>
      </c>
      <c r="E26" s="101"/>
      <c r="F26" s="87" t="s">
        <v>4</v>
      </c>
    </row>
    <row r="27" spans="3:6">
      <c r="C27" s="99" t="s">
        <v>108</v>
      </c>
      <c r="D27" s="86">
        <v>232</v>
      </c>
      <c r="E27" s="101"/>
      <c r="F27" s="87" t="s">
        <v>4</v>
      </c>
    </row>
    <row r="28" spans="3:6">
      <c r="C28" s="99" t="s">
        <v>109</v>
      </c>
      <c r="D28" s="86">
        <v>625</v>
      </c>
      <c r="E28" s="101"/>
      <c r="F28" s="92" t="s">
        <v>5</v>
      </c>
    </row>
    <row r="29" spans="3:6">
      <c r="C29" s="99" t="s">
        <v>110</v>
      </c>
      <c r="D29" s="86">
        <v>935</v>
      </c>
      <c r="E29" s="101"/>
      <c r="F29" s="92" t="s">
        <v>5</v>
      </c>
    </row>
    <row r="30" spans="3:6">
      <c r="C30" s="99" t="s">
        <v>111</v>
      </c>
      <c r="D30" s="86">
        <v>626</v>
      </c>
      <c r="E30" s="101"/>
      <c r="F30" s="92" t="s">
        <v>5</v>
      </c>
    </row>
    <row r="31" spans="3:6">
      <c r="C31" s="99" t="s">
        <v>112</v>
      </c>
      <c r="D31" s="86">
        <v>939</v>
      </c>
      <c r="E31" s="101"/>
      <c r="F31" s="92" t="s">
        <v>5</v>
      </c>
    </row>
    <row r="32" spans="3:6">
      <c r="C32" s="99" t="s">
        <v>113</v>
      </c>
      <c r="D32" s="86">
        <v>627</v>
      </c>
      <c r="E32" s="101"/>
      <c r="F32" s="92" t="s">
        <v>6</v>
      </c>
    </row>
    <row r="33" spans="3:6">
      <c r="C33" s="99" t="s">
        <v>114</v>
      </c>
      <c r="D33" s="86">
        <v>904</v>
      </c>
      <c r="E33" s="101"/>
      <c r="F33" s="92" t="s">
        <v>6</v>
      </c>
    </row>
    <row r="34" spans="3:6">
      <c r="C34" s="99" t="s">
        <v>115</v>
      </c>
      <c r="D34" s="86">
        <v>838</v>
      </c>
      <c r="E34" s="101"/>
      <c r="F34" s="92" t="s">
        <v>4</v>
      </c>
    </row>
    <row r="35" spans="3:6">
      <c r="C35" s="99" t="s">
        <v>116</v>
      </c>
      <c r="D35" s="86">
        <v>936</v>
      </c>
      <c r="E35" s="101"/>
      <c r="F35" s="92" t="s">
        <v>4</v>
      </c>
    </row>
    <row r="36" spans="3:6">
      <c r="C36" s="99" t="s">
        <v>117</v>
      </c>
      <c r="D36" s="86">
        <v>937</v>
      </c>
      <c r="E36" s="101"/>
      <c r="F36" s="92" t="s">
        <v>4</v>
      </c>
    </row>
    <row r="37" spans="3:6">
      <c r="C37" s="99" t="s">
        <v>118</v>
      </c>
      <c r="D37" s="86">
        <v>845</v>
      </c>
      <c r="E37" s="101"/>
      <c r="F37" s="93"/>
    </row>
    <row r="38" spans="3:6">
      <c r="C38" s="99" t="s">
        <v>119</v>
      </c>
      <c r="D38" s="86">
        <v>818</v>
      </c>
      <c r="E38" s="101"/>
      <c r="F38" s="92" t="s">
        <v>5</v>
      </c>
    </row>
    <row r="39" spans="3:6">
      <c r="C39" s="99" t="s">
        <v>120</v>
      </c>
      <c r="D39" s="86">
        <v>842</v>
      </c>
      <c r="E39" s="101"/>
      <c r="F39" s="92" t="s">
        <v>6</v>
      </c>
    </row>
    <row r="40" spans="3:6">
      <c r="C40" s="102" t="s">
        <v>121</v>
      </c>
      <c r="D40" s="88">
        <v>980</v>
      </c>
      <c r="E40" s="104"/>
      <c r="F40" s="94" t="s">
        <v>5</v>
      </c>
    </row>
    <row r="41" spans="3:6">
      <c r="C41" s="102" t="s">
        <v>122</v>
      </c>
      <c r="D41" s="88">
        <v>981</v>
      </c>
      <c r="E41" s="104"/>
      <c r="F41" s="94" t="s">
        <v>6</v>
      </c>
    </row>
    <row r="42" spans="3:6">
      <c r="C42" s="99" t="s">
        <v>123</v>
      </c>
      <c r="D42" s="86">
        <v>819</v>
      </c>
      <c r="E42" s="101"/>
      <c r="F42" s="92" t="s">
        <v>5</v>
      </c>
    </row>
    <row r="43" spans="3:6">
      <c r="C43" s="99" t="s">
        <v>124</v>
      </c>
      <c r="D43" s="86">
        <v>837</v>
      </c>
      <c r="E43" s="101"/>
      <c r="F43" s="87" t="s">
        <v>6</v>
      </c>
    </row>
    <row r="44" spans="3:6">
      <c r="C44" s="99" t="s">
        <v>125</v>
      </c>
      <c r="D44" s="86">
        <v>820</v>
      </c>
      <c r="E44" s="101"/>
      <c r="F44" s="92" t="s">
        <v>6</v>
      </c>
    </row>
    <row r="45" spans="3:6">
      <c r="C45" s="99" t="s">
        <v>126</v>
      </c>
      <c r="D45" s="86">
        <v>228</v>
      </c>
      <c r="E45" s="101"/>
      <c r="F45" s="87" t="s">
        <v>4</v>
      </c>
    </row>
    <row r="46" spans="3:6">
      <c r="C46" s="99" t="s">
        <v>127</v>
      </c>
      <c r="D46" s="86">
        <v>840</v>
      </c>
      <c r="E46" s="101"/>
      <c r="F46" s="87" t="s">
        <v>4</v>
      </c>
    </row>
    <row r="47" spans="3:6">
      <c r="C47" s="107" t="s">
        <v>128</v>
      </c>
      <c r="D47" s="95">
        <v>836</v>
      </c>
      <c r="E47" s="108"/>
      <c r="F47" s="96"/>
    </row>
    <row r="48" spans="3:6">
      <c r="C48" s="102" t="s">
        <v>129</v>
      </c>
      <c r="D48" s="88">
        <v>982</v>
      </c>
      <c r="E48" s="108"/>
      <c r="F48" s="96"/>
    </row>
    <row r="49" spans="3:6">
      <c r="C49" s="107" t="s">
        <v>130</v>
      </c>
      <c r="D49" s="86">
        <v>320</v>
      </c>
      <c r="E49" s="101"/>
      <c r="F49" s="93"/>
    </row>
    <row r="50" spans="3:6">
      <c r="C50" s="102" t="s">
        <v>131</v>
      </c>
      <c r="D50" s="88">
        <v>983</v>
      </c>
      <c r="E50" s="104"/>
      <c r="F50" s="9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6">
    <tabColor rgb="FFFFFF00"/>
    <pageSetUpPr fitToPage="1"/>
  </sheetPr>
  <dimension ref="B1:H44"/>
  <sheetViews>
    <sheetView showGridLines="0" view="pageBreakPreview" zoomScale="130" zoomScaleNormal="100" zoomScaleSheetLayoutView="130" workbookViewId="0">
      <selection activeCell="E7" sqref="E7"/>
    </sheetView>
  </sheetViews>
  <sheetFormatPr baseColWidth="10" defaultColWidth="11.42578125" defaultRowHeight="12.75"/>
  <cols>
    <col min="1" max="1" width="4.7109375" style="5" customWidth="1"/>
    <col min="2" max="2" width="2.5703125" style="5" bestFit="1" customWidth="1"/>
    <col min="3" max="3" width="76.85546875" style="5" customWidth="1"/>
    <col min="4" max="4" width="6.140625" style="5" bestFit="1" customWidth="1"/>
    <col min="5" max="5" width="9.85546875" style="15" bestFit="1" customWidth="1"/>
    <col min="6" max="6" width="2.140625" style="5" customWidth="1"/>
    <col min="7" max="7" width="3.42578125" style="5" customWidth="1"/>
    <col min="8" max="8" width="12" style="5" bestFit="1" customWidth="1"/>
    <col min="9" max="257" width="11.42578125" style="5"/>
    <col min="258" max="258" width="2.5703125" style="5" bestFit="1" customWidth="1"/>
    <col min="259" max="259" width="76.85546875" style="5" customWidth="1"/>
    <col min="260" max="260" width="6.140625" style="5" bestFit="1" customWidth="1"/>
    <col min="261" max="261" width="11.42578125" style="5"/>
    <col min="262" max="262" width="2.140625" style="5" customWidth="1"/>
    <col min="263" max="513" width="11.42578125" style="5"/>
    <col min="514" max="514" width="2.5703125" style="5" bestFit="1" customWidth="1"/>
    <col min="515" max="515" width="76.85546875" style="5" customWidth="1"/>
    <col min="516" max="516" width="6.140625" style="5" bestFit="1" customWidth="1"/>
    <col min="517" max="517" width="11.42578125" style="5"/>
    <col min="518" max="518" width="2.140625" style="5" customWidth="1"/>
    <col min="519" max="769" width="11.42578125" style="5"/>
    <col min="770" max="770" width="2.5703125" style="5" bestFit="1" customWidth="1"/>
    <col min="771" max="771" width="76.85546875" style="5" customWidth="1"/>
    <col min="772" max="772" width="6.140625" style="5" bestFit="1" customWidth="1"/>
    <col min="773" max="773" width="11.42578125" style="5"/>
    <col min="774" max="774" width="2.140625" style="5" customWidth="1"/>
    <col min="775" max="1025" width="11.42578125" style="5"/>
    <col min="1026" max="1026" width="2.5703125" style="5" bestFit="1" customWidth="1"/>
    <col min="1027" max="1027" width="76.85546875" style="5" customWidth="1"/>
    <col min="1028" max="1028" width="6.140625" style="5" bestFit="1" customWidth="1"/>
    <col min="1029" max="1029" width="11.42578125" style="5"/>
    <col min="1030" max="1030" width="2.140625" style="5" customWidth="1"/>
    <col min="1031" max="1281" width="11.42578125" style="5"/>
    <col min="1282" max="1282" width="2.5703125" style="5" bestFit="1" customWidth="1"/>
    <col min="1283" max="1283" width="76.85546875" style="5" customWidth="1"/>
    <col min="1284" max="1284" width="6.140625" style="5" bestFit="1" customWidth="1"/>
    <col min="1285" max="1285" width="11.42578125" style="5"/>
    <col min="1286" max="1286" width="2.140625" style="5" customWidth="1"/>
    <col min="1287" max="1537" width="11.42578125" style="5"/>
    <col min="1538" max="1538" width="2.5703125" style="5" bestFit="1" customWidth="1"/>
    <col min="1539" max="1539" width="76.85546875" style="5" customWidth="1"/>
    <col min="1540" max="1540" width="6.140625" style="5" bestFit="1" customWidth="1"/>
    <col min="1541" max="1541" width="11.42578125" style="5"/>
    <col min="1542" max="1542" width="2.140625" style="5" customWidth="1"/>
    <col min="1543" max="1793" width="11.42578125" style="5"/>
    <col min="1794" max="1794" width="2.5703125" style="5" bestFit="1" customWidth="1"/>
    <col min="1795" max="1795" width="76.85546875" style="5" customWidth="1"/>
    <col min="1796" max="1796" width="6.140625" style="5" bestFit="1" customWidth="1"/>
    <col min="1797" max="1797" width="11.42578125" style="5"/>
    <col min="1798" max="1798" width="2.140625" style="5" customWidth="1"/>
    <col min="1799" max="2049" width="11.42578125" style="5"/>
    <col min="2050" max="2050" width="2.5703125" style="5" bestFit="1" customWidth="1"/>
    <col min="2051" max="2051" width="76.85546875" style="5" customWidth="1"/>
    <col min="2052" max="2052" width="6.140625" style="5" bestFit="1" customWidth="1"/>
    <col min="2053" max="2053" width="11.42578125" style="5"/>
    <col min="2054" max="2054" width="2.140625" style="5" customWidth="1"/>
    <col min="2055" max="2305" width="11.42578125" style="5"/>
    <col min="2306" max="2306" width="2.5703125" style="5" bestFit="1" customWidth="1"/>
    <col min="2307" max="2307" width="76.85546875" style="5" customWidth="1"/>
    <col min="2308" max="2308" width="6.140625" style="5" bestFit="1" customWidth="1"/>
    <col min="2309" max="2309" width="11.42578125" style="5"/>
    <col min="2310" max="2310" width="2.140625" style="5" customWidth="1"/>
    <col min="2311" max="2561" width="11.42578125" style="5"/>
    <col min="2562" max="2562" width="2.5703125" style="5" bestFit="1" customWidth="1"/>
    <col min="2563" max="2563" width="76.85546875" style="5" customWidth="1"/>
    <col min="2564" max="2564" width="6.140625" style="5" bestFit="1" customWidth="1"/>
    <col min="2565" max="2565" width="11.42578125" style="5"/>
    <col min="2566" max="2566" width="2.140625" style="5" customWidth="1"/>
    <col min="2567" max="2817" width="11.42578125" style="5"/>
    <col min="2818" max="2818" width="2.5703125" style="5" bestFit="1" customWidth="1"/>
    <col min="2819" max="2819" width="76.85546875" style="5" customWidth="1"/>
    <col min="2820" max="2820" width="6.140625" style="5" bestFit="1" customWidth="1"/>
    <col min="2821" max="2821" width="11.42578125" style="5"/>
    <col min="2822" max="2822" width="2.140625" style="5" customWidth="1"/>
    <col min="2823" max="3073" width="11.42578125" style="5"/>
    <col min="3074" max="3074" width="2.5703125" style="5" bestFit="1" customWidth="1"/>
    <col min="3075" max="3075" width="76.85546875" style="5" customWidth="1"/>
    <col min="3076" max="3076" width="6.140625" style="5" bestFit="1" customWidth="1"/>
    <col min="3077" max="3077" width="11.42578125" style="5"/>
    <col min="3078" max="3078" width="2.140625" style="5" customWidth="1"/>
    <col min="3079" max="3329" width="11.42578125" style="5"/>
    <col min="3330" max="3330" width="2.5703125" style="5" bestFit="1" customWidth="1"/>
    <col min="3331" max="3331" width="76.85546875" style="5" customWidth="1"/>
    <col min="3332" max="3332" width="6.140625" style="5" bestFit="1" customWidth="1"/>
    <col min="3333" max="3333" width="11.42578125" style="5"/>
    <col min="3334" max="3334" width="2.140625" style="5" customWidth="1"/>
    <col min="3335" max="3585" width="11.42578125" style="5"/>
    <col min="3586" max="3586" width="2.5703125" style="5" bestFit="1" customWidth="1"/>
    <col min="3587" max="3587" width="76.85546875" style="5" customWidth="1"/>
    <col min="3588" max="3588" width="6.140625" style="5" bestFit="1" customWidth="1"/>
    <col min="3589" max="3589" width="11.42578125" style="5"/>
    <col min="3590" max="3590" width="2.140625" style="5" customWidth="1"/>
    <col min="3591" max="3841" width="11.42578125" style="5"/>
    <col min="3842" max="3842" width="2.5703125" style="5" bestFit="1" customWidth="1"/>
    <col min="3843" max="3843" width="76.85546875" style="5" customWidth="1"/>
    <col min="3844" max="3844" width="6.140625" style="5" bestFit="1" customWidth="1"/>
    <col min="3845" max="3845" width="11.42578125" style="5"/>
    <col min="3846" max="3846" width="2.140625" style="5" customWidth="1"/>
    <col min="3847" max="4097" width="11.42578125" style="5"/>
    <col min="4098" max="4098" width="2.5703125" style="5" bestFit="1" customWidth="1"/>
    <col min="4099" max="4099" width="76.85546875" style="5" customWidth="1"/>
    <col min="4100" max="4100" width="6.140625" style="5" bestFit="1" customWidth="1"/>
    <col min="4101" max="4101" width="11.42578125" style="5"/>
    <col min="4102" max="4102" width="2.140625" style="5" customWidth="1"/>
    <col min="4103" max="4353" width="11.42578125" style="5"/>
    <col min="4354" max="4354" width="2.5703125" style="5" bestFit="1" customWidth="1"/>
    <col min="4355" max="4355" width="76.85546875" style="5" customWidth="1"/>
    <col min="4356" max="4356" width="6.140625" style="5" bestFit="1" customWidth="1"/>
    <col min="4357" max="4357" width="11.42578125" style="5"/>
    <col min="4358" max="4358" width="2.140625" style="5" customWidth="1"/>
    <col min="4359" max="4609" width="11.42578125" style="5"/>
    <col min="4610" max="4610" width="2.5703125" style="5" bestFit="1" customWidth="1"/>
    <col min="4611" max="4611" width="76.85546875" style="5" customWidth="1"/>
    <col min="4612" max="4612" width="6.140625" style="5" bestFit="1" customWidth="1"/>
    <col min="4613" max="4613" width="11.42578125" style="5"/>
    <col min="4614" max="4614" width="2.140625" style="5" customWidth="1"/>
    <col min="4615" max="4865" width="11.42578125" style="5"/>
    <col min="4866" max="4866" width="2.5703125" style="5" bestFit="1" customWidth="1"/>
    <col min="4867" max="4867" width="76.85546875" style="5" customWidth="1"/>
    <col min="4868" max="4868" width="6.140625" style="5" bestFit="1" customWidth="1"/>
    <col min="4869" max="4869" width="11.42578125" style="5"/>
    <col min="4870" max="4870" width="2.140625" style="5" customWidth="1"/>
    <col min="4871" max="5121" width="11.42578125" style="5"/>
    <col min="5122" max="5122" width="2.5703125" style="5" bestFit="1" customWidth="1"/>
    <col min="5123" max="5123" width="76.85546875" style="5" customWidth="1"/>
    <col min="5124" max="5124" width="6.140625" style="5" bestFit="1" customWidth="1"/>
    <col min="5125" max="5125" width="11.42578125" style="5"/>
    <col min="5126" max="5126" width="2.140625" style="5" customWidth="1"/>
    <col min="5127" max="5377" width="11.42578125" style="5"/>
    <col min="5378" max="5378" width="2.5703125" style="5" bestFit="1" customWidth="1"/>
    <col min="5379" max="5379" width="76.85546875" style="5" customWidth="1"/>
    <col min="5380" max="5380" width="6.140625" style="5" bestFit="1" customWidth="1"/>
    <col min="5381" max="5381" width="11.42578125" style="5"/>
    <col min="5382" max="5382" width="2.140625" style="5" customWidth="1"/>
    <col min="5383" max="5633" width="11.42578125" style="5"/>
    <col min="5634" max="5634" width="2.5703125" style="5" bestFit="1" customWidth="1"/>
    <col min="5635" max="5635" width="76.85546875" style="5" customWidth="1"/>
    <col min="5636" max="5636" width="6.140625" style="5" bestFit="1" customWidth="1"/>
    <col min="5637" max="5637" width="11.42578125" style="5"/>
    <col min="5638" max="5638" width="2.140625" style="5" customWidth="1"/>
    <col min="5639" max="5889" width="11.42578125" style="5"/>
    <col min="5890" max="5890" width="2.5703125" style="5" bestFit="1" customWidth="1"/>
    <col min="5891" max="5891" width="76.85546875" style="5" customWidth="1"/>
    <col min="5892" max="5892" width="6.140625" style="5" bestFit="1" customWidth="1"/>
    <col min="5893" max="5893" width="11.42578125" style="5"/>
    <col min="5894" max="5894" width="2.140625" style="5" customWidth="1"/>
    <col min="5895" max="6145" width="11.42578125" style="5"/>
    <col min="6146" max="6146" width="2.5703125" style="5" bestFit="1" customWidth="1"/>
    <col min="6147" max="6147" width="76.85546875" style="5" customWidth="1"/>
    <col min="6148" max="6148" width="6.140625" style="5" bestFit="1" customWidth="1"/>
    <col min="6149" max="6149" width="11.42578125" style="5"/>
    <col min="6150" max="6150" width="2.140625" style="5" customWidth="1"/>
    <col min="6151" max="6401" width="11.42578125" style="5"/>
    <col min="6402" max="6402" width="2.5703125" style="5" bestFit="1" customWidth="1"/>
    <col min="6403" max="6403" width="76.85546875" style="5" customWidth="1"/>
    <col min="6404" max="6404" width="6.140625" style="5" bestFit="1" customWidth="1"/>
    <col min="6405" max="6405" width="11.42578125" style="5"/>
    <col min="6406" max="6406" width="2.140625" style="5" customWidth="1"/>
    <col min="6407" max="6657" width="11.42578125" style="5"/>
    <col min="6658" max="6658" width="2.5703125" style="5" bestFit="1" customWidth="1"/>
    <col min="6659" max="6659" width="76.85546875" style="5" customWidth="1"/>
    <col min="6660" max="6660" width="6.140625" style="5" bestFit="1" customWidth="1"/>
    <col min="6661" max="6661" width="11.42578125" style="5"/>
    <col min="6662" max="6662" width="2.140625" style="5" customWidth="1"/>
    <col min="6663" max="6913" width="11.42578125" style="5"/>
    <col min="6914" max="6914" width="2.5703125" style="5" bestFit="1" customWidth="1"/>
    <col min="6915" max="6915" width="76.85546875" style="5" customWidth="1"/>
    <col min="6916" max="6916" width="6.140625" style="5" bestFit="1" customWidth="1"/>
    <col min="6917" max="6917" width="11.42578125" style="5"/>
    <col min="6918" max="6918" width="2.140625" style="5" customWidth="1"/>
    <col min="6919" max="7169" width="11.42578125" style="5"/>
    <col min="7170" max="7170" width="2.5703125" style="5" bestFit="1" customWidth="1"/>
    <col min="7171" max="7171" width="76.85546875" style="5" customWidth="1"/>
    <col min="7172" max="7172" width="6.140625" style="5" bestFit="1" customWidth="1"/>
    <col min="7173" max="7173" width="11.42578125" style="5"/>
    <col min="7174" max="7174" width="2.140625" style="5" customWidth="1"/>
    <col min="7175" max="7425" width="11.42578125" style="5"/>
    <col min="7426" max="7426" width="2.5703125" style="5" bestFit="1" customWidth="1"/>
    <col min="7427" max="7427" width="76.85546875" style="5" customWidth="1"/>
    <col min="7428" max="7428" width="6.140625" style="5" bestFit="1" customWidth="1"/>
    <col min="7429" max="7429" width="11.42578125" style="5"/>
    <col min="7430" max="7430" width="2.140625" style="5" customWidth="1"/>
    <col min="7431" max="7681" width="11.42578125" style="5"/>
    <col min="7682" max="7682" width="2.5703125" style="5" bestFit="1" customWidth="1"/>
    <col min="7683" max="7683" width="76.85546875" style="5" customWidth="1"/>
    <col min="7684" max="7684" width="6.140625" style="5" bestFit="1" customWidth="1"/>
    <col min="7685" max="7685" width="11.42578125" style="5"/>
    <col min="7686" max="7686" width="2.140625" style="5" customWidth="1"/>
    <col min="7687" max="7937" width="11.42578125" style="5"/>
    <col min="7938" max="7938" width="2.5703125" style="5" bestFit="1" customWidth="1"/>
    <col min="7939" max="7939" width="76.85546875" style="5" customWidth="1"/>
    <col min="7940" max="7940" width="6.140625" style="5" bestFit="1" customWidth="1"/>
    <col min="7941" max="7941" width="11.42578125" style="5"/>
    <col min="7942" max="7942" width="2.140625" style="5" customWidth="1"/>
    <col min="7943" max="8193" width="11.42578125" style="5"/>
    <col min="8194" max="8194" width="2.5703125" style="5" bestFit="1" customWidth="1"/>
    <col min="8195" max="8195" width="76.85546875" style="5" customWidth="1"/>
    <col min="8196" max="8196" width="6.140625" style="5" bestFit="1" customWidth="1"/>
    <col min="8197" max="8197" width="11.42578125" style="5"/>
    <col min="8198" max="8198" width="2.140625" style="5" customWidth="1"/>
    <col min="8199" max="8449" width="11.42578125" style="5"/>
    <col min="8450" max="8450" width="2.5703125" style="5" bestFit="1" customWidth="1"/>
    <col min="8451" max="8451" width="76.85546875" style="5" customWidth="1"/>
    <col min="8452" max="8452" width="6.140625" style="5" bestFit="1" customWidth="1"/>
    <col min="8453" max="8453" width="11.42578125" style="5"/>
    <col min="8454" max="8454" width="2.140625" style="5" customWidth="1"/>
    <col min="8455" max="8705" width="11.42578125" style="5"/>
    <col min="8706" max="8706" width="2.5703125" style="5" bestFit="1" customWidth="1"/>
    <col min="8707" max="8707" width="76.85546875" style="5" customWidth="1"/>
    <col min="8708" max="8708" width="6.140625" style="5" bestFit="1" customWidth="1"/>
    <col min="8709" max="8709" width="11.42578125" style="5"/>
    <col min="8710" max="8710" width="2.140625" style="5" customWidth="1"/>
    <col min="8711" max="8961" width="11.42578125" style="5"/>
    <col min="8962" max="8962" width="2.5703125" style="5" bestFit="1" customWidth="1"/>
    <col min="8963" max="8963" width="76.85546875" style="5" customWidth="1"/>
    <col min="8964" max="8964" width="6.140625" style="5" bestFit="1" customWidth="1"/>
    <col min="8965" max="8965" width="11.42578125" style="5"/>
    <col min="8966" max="8966" width="2.140625" style="5" customWidth="1"/>
    <col min="8967" max="9217" width="11.42578125" style="5"/>
    <col min="9218" max="9218" width="2.5703125" style="5" bestFit="1" customWidth="1"/>
    <col min="9219" max="9219" width="76.85546875" style="5" customWidth="1"/>
    <col min="9220" max="9220" width="6.140625" style="5" bestFit="1" customWidth="1"/>
    <col min="9221" max="9221" width="11.42578125" style="5"/>
    <col min="9222" max="9222" width="2.140625" style="5" customWidth="1"/>
    <col min="9223" max="9473" width="11.42578125" style="5"/>
    <col min="9474" max="9474" width="2.5703125" style="5" bestFit="1" customWidth="1"/>
    <col min="9475" max="9475" width="76.85546875" style="5" customWidth="1"/>
    <col min="9476" max="9476" width="6.140625" style="5" bestFit="1" customWidth="1"/>
    <col min="9477" max="9477" width="11.42578125" style="5"/>
    <col min="9478" max="9478" width="2.140625" style="5" customWidth="1"/>
    <col min="9479" max="9729" width="11.42578125" style="5"/>
    <col min="9730" max="9730" width="2.5703125" style="5" bestFit="1" customWidth="1"/>
    <col min="9731" max="9731" width="76.85546875" style="5" customWidth="1"/>
    <col min="9732" max="9732" width="6.140625" style="5" bestFit="1" customWidth="1"/>
    <col min="9733" max="9733" width="11.42578125" style="5"/>
    <col min="9734" max="9734" width="2.140625" style="5" customWidth="1"/>
    <col min="9735" max="9985" width="11.42578125" style="5"/>
    <col min="9986" max="9986" width="2.5703125" style="5" bestFit="1" customWidth="1"/>
    <col min="9987" max="9987" width="76.85546875" style="5" customWidth="1"/>
    <col min="9988" max="9988" width="6.140625" style="5" bestFit="1" customWidth="1"/>
    <col min="9989" max="9989" width="11.42578125" style="5"/>
    <col min="9990" max="9990" width="2.140625" style="5" customWidth="1"/>
    <col min="9991" max="10241" width="11.42578125" style="5"/>
    <col min="10242" max="10242" width="2.5703125" style="5" bestFit="1" customWidth="1"/>
    <col min="10243" max="10243" width="76.85546875" style="5" customWidth="1"/>
    <col min="10244" max="10244" width="6.140625" style="5" bestFit="1" customWidth="1"/>
    <col min="10245" max="10245" width="11.42578125" style="5"/>
    <col min="10246" max="10246" width="2.140625" style="5" customWidth="1"/>
    <col min="10247" max="10497" width="11.42578125" style="5"/>
    <col min="10498" max="10498" width="2.5703125" style="5" bestFit="1" customWidth="1"/>
    <col min="10499" max="10499" width="76.85546875" style="5" customWidth="1"/>
    <col min="10500" max="10500" width="6.140625" style="5" bestFit="1" customWidth="1"/>
    <col min="10501" max="10501" width="11.42578125" style="5"/>
    <col min="10502" max="10502" width="2.140625" style="5" customWidth="1"/>
    <col min="10503" max="10753" width="11.42578125" style="5"/>
    <col min="10754" max="10754" width="2.5703125" style="5" bestFit="1" customWidth="1"/>
    <col min="10755" max="10755" width="76.85546875" style="5" customWidth="1"/>
    <col min="10756" max="10756" width="6.140625" style="5" bestFit="1" customWidth="1"/>
    <col min="10757" max="10757" width="11.42578125" style="5"/>
    <col min="10758" max="10758" width="2.140625" style="5" customWidth="1"/>
    <col min="10759" max="11009" width="11.42578125" style="5"/>
    <col min="11010" max="11010" width="2.5703125" style="5" bestFit="1" customWidth="1"/>
    <col min="11011" max="11011" width="76.85546875" style="5" customWidth="1"/>
    <col min="11012" max="11012" width="6.140625" style="5" bestFit="1" customWidth="1"/>
    <col min="11013" max="11013" width="11.42578125" style="5"/>
    <col min="11014" max="11014" width="2.140625" style="5" customWidth="1"/>
    <col min="11015" max="11265" width="11.42578125" style="5"/>
    <col min="11266" max="11266" width="2.5703125" style="5" bestFit="1" customWidth="1"/>
    <col min="11267" max="11267" width="76.85546875" style="5" customWidth="1"/>
    <col min="11268" max="11268" width="6.140625" style="5" bestFit="1" customWidth="1"/>
    <col min="11269" max="11269" width="11.42578125" style="5"/>
    <col min="11270" max="11270" width="2.140625" style="5" customWidth="1"/>
    <col min="11271" max="11521" width="11.42578125" style="5"/>
    <col min="11522" max="11522" width="2.5703125" style="5" bestFit="1" customWidth="1"/>
    <col min="11523" max="11523" width="76.85546875" style="5" customWidth="1"/>
    <col min="11524" max="11524" width="6.140625" style="5" bestFit="1" customWidth="1"/>
    <col min="11525" max="11525" width="11.42578125" style="5"/>
    <col min="11526" max="11526" width="2.140625" style="5" customWidth="1"/>
    <col min="11527" max="11777" width="11.42578125" style="5"/>
    <col min="11778" max="11778" width="2.5703125" style="5" bestFit="1" customWidth="1"/>
    <col min="11779" max="11779" width="76.85546875" style="5" customWidth="1"/>
    <col min="11780" max="11780" width="6.140625" style="5" bestFit="1" customWidth="1"/>
    <col min="11781" max="11781" width="11.42578125" style="5"/>
    <col min="11782" max="11782" width="2.140625" style="5" customWidth="1"/>
    <col min="11783" max="12033" width="11.42578125" style="5"/>
    <col min="12034" max="12034" width="2.5703125" style="5" bestFit="1" customWidth="1"/>
    <col min="12035" max="12035" width="76.85546875" style="5" customWidth="1"/>
    <col min="12036" max="12036" width="6.140625" style="5" bestFit="1" customWidth="1"/>
    <col min="12037" max="12037" width="11.42578125" style="5"/>
    <col min="12038" max="12038" width="2.140625" style="5" customWidth="1"/>
    <col min="12039" max="12289" width="11.42578125" style="5"/>
    <col min="12290" max="12290" width="2.5703125" style="5" bestFit="1" customWidth="1"/>
    <col min="12291" max="12291" width="76.85546875" style="5" customWidth="1"/>
    <col min="12292" max="12292" width="6.140625" style="5" bestFit="1" customWidth="1"/>
    <col min="12293" max="12293" width="11.42578125" style="5"/>
    <col min="12294" max="12294" width="2.140625" style="5" customWidth="1"/>
    <col min="12295" max="12545" width="11.42578125" style="5"/>
    <col min="12546" max="12546" width="2.5703125" style="5" bestFit="1" customWidth="1"/>
    <col min="12547" max="12547" width="76.85546875" style="5" customWidth="1"/>
    <col min="12548" max="12548" width="6.140625" style="5" bestFit="1" customWidth="1"/>
    <col min="12549" max="12549" width="11.42578125" style="5"/>
    <col min="12550" max="12550" width="2.140625" style="5" customWidth="1"/>
    <col min="12551" max="12801" width="11.42578125" style="5"/>
    <col min="12802" max="12802" width="2.5703125" style="5" bestFit="1" customWidth="1"/>
    <col min="12803" max="12803" width="76.85546875" style="5" customWidth="1"/>
    <col min="12804" max="12804" width="6.140625" style="5" bestFit="1" customWidth="1"/>
    <col min="12805" max="12805" width="11.42578125" style="5"/>
    <col min="12806" max="12806" width="2.140625" style="5" customWidth="1"/>
    <col min="12807" max="13057" width="11.42578125" style="5"/>
    <col min="13058" max="13058" width="2.5703125" style="5" bestFit="1" customWidth="1"/>
    <col min="13059" max="13059" width="76.85546875" style="5" customWidth="1"/>
    <col min="13060" max="13060" width="6.140625" style="5" bestFit="1" customWidth="1"/>
    <col min="13061" max="13061" width="11.42578125" style="5"/>
    <col min="13062" max="13062" width="2.140625" style="5" customWidth="1"/>
    <col min="13063" max="13313" width="11.42578125" style="5"/>
    <col min="13314" max="13314" width="2.5703125" style="5" bestFit="1" customWidth="1"/>
    <col min="13315" max="13315" width="76.85546875" style="5" customWidth="1"/>
    <col min="13316" max="13316" width="6.140625" style="5" bestFit="1" customWidth="1"/>
    <col min="13317" max="13317" width="11.42578125" style="5"/>
    <col min="13318" max="13318" width="2.140625" style="5" customWidth="1"/>
    <col min="13319" max="13569" width="11.42578125" style="5"/>
    <col min="13570" max="13570" width="2.5703125" style="5" bestFit="1" customWidth="1"/>
    <col min="13571" max="13571" width="76.85546875" style="5" customWidth="1"/>
    <col min="13572" max="13572" width="6.140625" style="5" bestFit="1" customWidth="1"/>
    <col min="13573" max="13573" width="11.42578125" style="5"/>
    <col min="13574" max="13574" width="2.140625" style="5" customWidth="1"/>
    <col min="13575" max="13825" width="11.42578125" style="5"/>
    <col min="13826" max="13826" width="2.5703125" style="5" bestFit="1" customWidth="1"/>
    <col min="13827" max="13827" width="76.85546875" style="5" customWidth="1"/>
    <col min="13828" max="13828" width="6.140625" style="5" bestFit="1" customWidth="1"/>
    <col min="13829" max="13829" width="11.42578125" style="5"/>
    <col min="13830" max="13830" width="2.140625" style="5" customWidth="1"/>
    <col min="13831" max="14081" width="11.42578125" style="5"/>
    <col min="14082" max="14082" width="2.5703125" style="5" bestFit="1" customWidth="1"/>
    <col min="14083" max="14083" width="76.85546875" style="5" customWidth="1"/>
    <col min="14084" max="14084" width="6.140625" style="5" bestFit="1" customWidth="1"/>
    <col min="14085" max="14085" width="11.42578125" style="5"/>
    <col min="14086" max="14086" width="2.140625" style="5" customWidth="1"/>
    <col min="14087" max="14337" width="11.42578125" style="5"/>
    <col min="14338" max="14338" width="2.5703125" style="5" bestFit="1" customWidth="1"/>
    <col min="14339" max="14339" width="76.85546875" style="5" customWidth="1"/>
    <col min="14340" max="14340" width="6.140625" style="5" bestFit="1" customWidth="1"/>
    <col min="14341" max="14341" width="11.42578125" style="5"/>
    <col min="14342" max="14342" width="2.140625" style="5" customWidth="1"/>
    <col min="14343" max="14593" width="11.42578125" style="5"/>
    <col min="14594" max="14594" width="2.5703125" style="5" bestFit="1" customWidth="1"/>
    <col min="14595" max="14595" width="76.85546875" style="5" customWidth="1"/>
    <col min="14596" max="14596" width="6.140625" style="5" bestFit="1" customWidth="1"/>
    <col min="14597" max="14597" width="11.42578125" style="5"/>
    <col min="14598" max="14598" width="2.140625" style="5" customWidth="1"/>
    <col min="14599" max="14849" width="11.42578125" style="5"/>
    <col min="14850" max="14850" width="2.5703125" style="5" bestFit="1" customWidth="1"/>
    <col min="14851" max="14851" width="76.85546875" style="5" customWidth="1"/>
    <col min="14852" max="14852" width="6.140625" style="5" bestFit="1" customWidth="1"/>
    <col min="14853" max="14853" width="11.42578125" style="5"/>
    <col min="14854" max="14854" width="2.140625" style="5" customWidth="1"/>
    <col min="14855" max="15105" width="11.42578125" style="5"/>
    <col min="15106" max="15106" width="2.5703125" style="5" bestFit="1" customWidth="1"/>
    <col min="15107" max="15107" width="76.85546875" style="5" customWidth="1"/>
    <col min="15108" max="15108" width="6.140625" style="5" bestFit="1" customWidth="1"/>
    <col min="15109" max="15109" width="11.42578125" style="5"/>
    <col min="15110" max="15110" width="2.140625" style="5" customWidth="1"/>
    <col min="15111" max="15361" width="11.42578125" style="5"/>
    <col min="15362" max="15362" width="2.5703125" style="5" bestFit="1" customWidth="1"/>
    <col min="15363" max="15363" width="76.85546875" style="5" customWidth="1"/>
    <col min="15364" max="15364" width="6.140625" style="5" bestFit="1" customWidth="1"/>
    <col min="15365" max="15365" width="11.42578125" style="5"/>
    <col min="15366" max="15366" width="2.140625" style="5" customWidth="1"/>
    <col min="15367" max="15617" width="11.42578125" style="5"/>
    <col min="15618" max="15618" width="2.5703125" style="5" bestFit="1" customWidth="1"/>
    <col min="15619" max="15619" width="76.85546875" style="5" customWidth="1"/>
    <col min="15620" max="15620" width="6.140625" style="5" bestFit="1" customWidth="1"/>
    <col min="15621" max="15621" width="11.42578125" style="5"/>
    <col min="15622" max="15622" width="2.140625" style="5" customWidth="1"/>
    <col min="15623" max="15873" width="11.42578125" style="5"/>
    <col min="15874" max="15874" width="2.5703125" style="5" bestFit="1" customWidth="1"/>
    <col min="15875" max="15875" width="76.85546875" style="5" customWidth="1"/>
    <col min="15876" max="15876" width="6.140625" style="5" bestFit="1" customWidth="1"/>
    <col min="15877" max="15877" width="11.42578125" style="5"/>
    <col min="15878" max="15878" width="2.140625" style="5" customWidth="1"/>
    <col min="15879" max="16129" width="11.42578125" style="5"/>
    <col min="16130" max="16130" width="2.5703125" style="5" bestFit="1" customWidth="1"/>
    <col min="16131" max="16131" width="76.85546875" style="5" customWidth="1"/>
    <col min="16132" max="16132" width="6.140625" style="5" bestFit="1" customWidth="1"/>
    <col min="16133" max="16133" width="11.42578125" style="5"/>
    <col min="16134" max="16134" width="2.140625" style="5" customWidth="1"/>
    <col min="16135" max="16384" width="11.42578125" style="5"/>
  </cols>
  <sheetData>
    <row r="1" spans="2:8" s="1" customFormat="1">
      <c r="B1" s="2" t="e">
        <f>#REF!</f>
        <v>#REF!</v>
      </c>
    </row>
    <row r="2" spans="2:8" s="1" customFormat="1">
      <c r="B2" s="2" t="e">
        <f>#REF!</f>
        <v>#REF!</v>
      </c>
    </row>
    <row r="3" spans="2:8">
      <c r="B3" s="5" t="s">
        <v>68</v>
      </c>
      <c r="C3" s="5" t="s">
        <v>50</v>
      </c>
    </row>
    <row r="4" spans="2:8">
      <c r="B4" s="4" t="s">
        <v>48</v>
      </c>
      <c r="D4" s="5" t="s">
        <v>70</v>
      </c>
    </row>
    <row r="6" spans="2:8">
      <c r="B6" s="306" t="s">
        <v>8</v>
      </c>
      <c r="C6" s="6" t="s">
        <v>9</v>
      </c>
      <c r="D6" s="7">
        <v>224</v>
      </c>
      <c r="E6" s="16"/>
      <c r="F6" s="8"/>
    </row>
    <row r="7" spans="2:8">
      <c r="B7" s="306"/>
      <c r="C7" s="6" t="s">
        <v>10</v>
      </c>
      <c r="D7" s="7">
        <v>774</v>
      </c>
      <c r="E7" s="16" t="e">
        <f>+#REF!+#REF!+#REF!</f>
        <v>#REF!</v>
      </c>
      <c r="F7" s="8" t="s">
        <v>5</v>
      </c>
      <c r="G7" s="9"/>
    </row>
    <row r="8" spans="2:8">
      <c r="B8" s="306"/>
      <c r="C8" s="6" t="s">
        <v>11</v>
      </c>
      <c r="D8" s="7">
        <v>775</v>
      </c>
      <c r="E8" s="16" t="e">
        <f>+#REF!+#REF!+#REF!</f>
        <v>#REF!</v>
      </c>
      <c r="F8" s="8" t="s">
        <v>5</v>
      </c>
      <c r="G8" s="9"/>
    </row>
    <row r="9" spans="2:8">
      <c r="B9" s="306"/>
      <c r="C9" s="6" t="s">
        <v>12</v>
      </c>
      <c r="D9" s="7">
        <v>284</v>
      </c>
      <c r="E9" s="16"/>
      <c r="F9" s="8" t="s">
        <v>6</v>
      </c>
    </row>
    <row r="10" spans="2:8">
      <c r="B10" s="306"/>
      <c r="C10" s="6" t="s">
        <v>13</v>
      </c>
      <c r="D10" s="7">
        <v>225</v>
      </c>
      <c r="E10" s="16" t="e">
        <f>+#REF!</f>
        <v>#REF!</v>
      </c>
      <c r="F10" s="8" t="s">
        <v>5</v>
      </c>
    </row>
    <row r="11" spans="2:8">
      <c r="B11" s="306"/>
      <c r="C11" s="6" t="s">
        <v>14</v>
      </c>
      <c r="D11" s="7">
        <v>883</v>
      </c>
      <c r="E11" s="16"/>
      <c r="F11" s="8" t="s">
        <v>5</v>
      </c>
    </row>
    <row r="12" spans="2:8">
      <c r="B12" s="306"/>
      <c r="C12" s="6" t="s">
        <v>15</v>
      </c>
      <c r="D12" s="7">
        <v>229</v>
      </c>
      <c r="E12" s="16"/>
      <c r="F12" s="8" t="s">
        <v>6</v>
      </c>
      <c r="G12" s="9"/>
      <c r="H12" s="18"/>
    </row>
    <row r="13" spans="2:8">
      <c r="B13" s="306"/>
      <c r="C13" s="6" t="s">
        <v>16</v>
      </c>
      <c r="D13" s="7">
        <v>623</v>
      </c>
      <c r="E13" s="16" t="e">
        <f>-#REF!</f>
        <v>#REF!</v>
      </c>
      <c r="F13" s="8" t="s">
        <v>6</v>
      </c>
      <c r="G13" s="9"/>
      <c r="H13" s="20"/>
    </row>
    <row r="14" spans="2:8">
      <c r="B14" s="306"/>
      <c r="C14" s="6" t="s">
        <v>17</v>
      </c>
      <c r="D14" s="7">
        <v>624</v>
      </c>
      <c r="E14" s="16" t="e">
        <f>+#REF!-#REF!</f>
        <v>#REF!</v>
      </c>
      <c r="F14" s="8" t="s">
        <v>6</v>
      </c>
      <c r="G14" s="9"/>
      <c r="H14" s="20"/>
    </row>
    <row r="15" spans="2:8">
      <c r="B15" s="306"/>
      <c r="C15" s="6" t="s">
        <v>18</v>
      </c>
      <c r="D15" s="7">
        <v>227</v>
      </c>
      <c r="E15" s="16"/>
      <c r="F15" s="8" t="s">
        <v>5</v>
      </c>
    </row>
    <row r="16" spans="2:8">
      <c r="B16" s="306"/>
      <c r="C16" s="6" t="s">
        <v>19</v>
      </c>
      <c r="D16" s="7">
        <v>776</v>
      </c>
      <c r="E16" s="16"/>
      <c r="F16" s="8" t="s">
        <v>5</v>
      </c>
    </row>
    <row r="17" spans="2:8" ht="12.75" customHeight="1">
      <c r="B17" s="306"/>
      <c r="C17" s="10" t="s">
        <v>20</v>
      </c>
      <c r="D17" s="7">
        <v>777</v>
      </c>
      <c r="E17" s="16"/>
      <c r="F17" s="8" t="s">
        <v>5</v>
      </c>
    </row>
    <row r="18" spans="2:8">
      <c r="B18" s="306"/>
      <c r="C18" s="6" t="s">
        <v>21</v>
      </c>
      <c r="D18" s="7">
        <v>781</v>
      </c>
      <c r="E18" s="16"/>
      <c r="F18" s="8" t="s">
        <v>5</v>
      </c>
    </row>
    <row r="19" spans="2:8">
      <c r="B19" s="306"/>
      <c r="C19" s="6" t="s">
        <v>22</v>
      </c>
      <c r="D19" s="7">
        <v>821</v>
      </c>
      <c r="E19" s="16"/>
      <c r="F19" s="8" t="s">
        <v>6</v>
      </c>
    </row>
    <row r="20" spans="2:8">
      <c r="B20" s="306"/>
      <c r="C20" s="6" t="s">
        <v>23</v>
      </c>
      <c r="D20" s="7">
        <v>782</v>
      </c>
      <c r="E20" s="16"/>
      <c r="F20" s="8" t="s">
        <v>5</v>
      </c>
    </row>
    <row r="21" spans="2:8">
      <c r="B21" s="306"/>
      <c r="C21" s="6" t="s">
        <v>24</v>
      </c>
      <c r="D21" s="7">
        <v>835</v>
      </c>
      <c r="E21" s="16"/>
      <c r="F21" s="11" t="s">
        <v>5</v>
      </c>
    </row>
    <row r="22" spans="2:8">
      <c r="B22" s="306"/>
      <c r="C22" s="6" t="s">
        <v>25</v>
      </c>
      <c r="D22" s="7">
        <v>791</v>
      </c>
      <c r="E22" s="16"/>
      <c r="F22" s="11" t="s">
        <v>5</v>
      </c>
    </row>
    <row r="23" spans="2:8">
      <c r="B23" s="306"/>
      <c r="C23" s="12" t="s">
        <v>26</v>
      </c>
      <c r="D23" s="13">
        <v>889</v>
      </c>
      <c r="E23" s="17"/>
      <c r="F23" s="14" t="s">
        <v>6</v>
      </c>
    </row>
    <row r="24" spans="2:8">
      <c r="B24" s="306"/>
      <c r="C24" s="6" t="s">
        <v>27</v>
      </c>
      <c r="D24" s="7">
        <v>275</v>
      </c>
      <c r="E24" s="16"/>
      <c r="F24" s="8" t="s">
        <v>6</v>
      </c>
      <c r="G24" s="9"/>
    </row>
    <row r="25" spans="2:8">
      <c r="B25" s="306"/>
      <c r="C25" s="6" t="s">
        <v>28</v>
      </c>
      <c r="D25" s="7">
        <v>226</v>
      </c>
      <c r="E25" s="16" t="e">
        <f>-#REF!-#REF!-#REF!-#REF!</f>
        <v>#REF!</v>
      </c>
      <c r="F25" s="8" t="s">
        <v>6</v>
      </c>
      <c r="G25" s="9"/>
    </row>
    <row r="26" spans="2:8">
      <c r="B26" s="306"/>
      <c r="C26" s="6" t="s">
        <v>29</v>
      </c>
      <c r="D26" s="7">
        <v>231</v>
      </c>
      <c r="E26" s="16" t="e">
        <f>+#REF!</f>
        <v>#REF!</v>
      </c>
      <c r="F26" s="8" t="s">
        <v>4</v>
      </c>
    </row>
    <row r="27" spans="2:8">
      <c r="B27" s="306"/>
      <c r="C27" s="6" t="s">
        <v>30</v>
      </c>
      <c r="D27" s="7">
        <v>318</v>
      </c>
      <c r="E27" s="16" t="e">
        <f>+#REF!</f>
        <v>#REF!</v>
      </c>
      <c r="F27" s="8" t="s">
        <v>4</v>
      </c>
      <c r="G27" s="9"/>
      <c r="H27" s="9"/>
    </row>
    <row r="28" spans="2:8">
      <c r="B28" s="306"/>
      <c r="C28" s="6" t="s">
        <v>31</v>
      </c>
      <c r="D28" s="7">
        <v>232</v>
      </c>
      <c r="E28" s="16"/>
      <c r="F28" s="8" t="s">
        <v>4</v>
      </c>
      <c r="G28" s="9"/>
    </row>
    <row r="29" spans="2:8">
      <c r="B29" s="306"/>
      <c r="C29" s="6" t="s">
        <v>32</v>
      </c>
      <c r="D29" s="7">
        <v>625</v>
      </c>
      <c r="E29" s="16" t="e">
        <f>+#REF!+#REF!+#REF!</f>
        <v>#REF!</v>
      </c>
      <c r="F29" s="11" t="s">
        <v>5</v>
      </c>
    </row>
    <row r="30" spans="2:8" ht="12.75" customHeight="1">
      <c r="B30" s="306"/>
      <c r="C30" s="6" t="s">
        <v>33</v>
      </c>
      <c r="D30" s="7">
        <v>626</v>
      </c>
      <c r="E30" s="16" t="e">
        <f>+#REF!</f>
        <v>#REF!</v>
      </c>
      <c r="F30" s="11" t="s">
        <v>5</v>
      </c>
    </row>
    <row r="31" spans="2:8">
      <c r="B31" s="306"/>
      <c r="C31" s="10" t="s">
        <v>34</v>
      </c>
      <c r="D31" s="7">
        <v>854</v>
      </c>
      <c r="E31" s="16"/>
      <c r="F31" s="11" t="s">
        <v>5</v>
      </c>
      <c r="G31" s="9"/>
    </row>
    <row r="32" spans="2:8">
      <c r="B32" s="306"/>
      <c r="C32" s="6" t="s">
        <v>35</v>
      </c>
      <c r="D32" s="7">
        <v>627</v>
      </c>
      <c r="E32" s="16" t="e">
        <f>-#REF!-#REF!-#REF!-#REF!-#REF!</f>
        <v>#REF!</v>
      </c>
      <c r="F32" s="11" t="s">
        <v>6</v>
      </c>
    </row>
    <row r="33" spans="2:6">
      <c r="B33" s="306"/>
      <c r="C33" s="12" t="s">
        <v>36</v>
      </c>
      <c r="D33" s="13">
        <v>904</v>
      </c>
      <c r="E33" s="17"/>
      <c r="F33" s="14" t="s">
        <v>6</v>
      </c>
    </row>
    <row r="34" spans="2:6" ht="13.5" customHeight="1">
      <c r="B34" s="306"/>
      <c r="C34" s="6" t="s">
        <v>37</v>
      </c>
      <c r="D34" s="7">
        <v>838</v>
      </c>
      <c r="E34" s="16" t="e">
        <f>+E29+E30-E32</f>
        <v>#REF!</v>
      </c>
      <c r="F34" s="8" t="s">
        <v>4</v>
      </c>
    </row>
    <row r="35" spans="2:6">
      <c r="B35" s="306"/>
      <c r="C35" s="10" t="s">
        <v>38</v>
      </c>
      <c r="D35" s="7">
        <v>845</v>
      </c>
      <c r="E35" s="16"/>
      <c r="F35" s="8"/>
    </row>
    <row r="36" spans="2:6">
      <c r="B36" s="306"/>
      <c r="C36" s="6" t="s">
        <v>39</v>
      </c>
      <c r="D36" s="7">
        <v>818</v>
      </c>
      <c r="E36" s="16"/>
      <c r="F36" s="11" t="s">
        <v>5</v>
      </c>
    </row>
    <row r="37" spans="2:6">
      <c r="B37" s="306"/>
      <c r="C37" s="6" t="s">
        <v>40</v>
      </c>
      <c r="D37" s="7">
        <v>842</v>
      </c>
      <c r="E37" s="16"/>
      <c r="F37" s="8" t="s">
        <v>6</v>
      </c>
    </row>
    <row r="38" spans="2:6">
      <c r="B38" s="306"/>
      <c r="C38" s="6" t="s">
        <v>41</v>
      </c>
      <c r="D38" s="7">
        <v>819</v>
      </c>
      <c r="E38" s="16"/>
      <c r="F38" s="11" t="s">
        <v>5</v>
      </c>
    </row>
    <row r="39" spans="2:6">
      <c r="B39" s="306"/>
      <c r="C39" s="6" t="s">
        <v>42</v>
      </c>
      <c r="D39" s="7">
        <v>837</v>
      </c>
      <c r="E39" s="16"/>
      <c r="F39" s="8" t="s">
        <v>6</v>
      </c>
    </row>
    <row r="40" spans="2:6">
      <c r="B40" s="306"/>
      <c r="C40" s="6" t="s">
        <v>43</v>
      </c>
      <c r="D40" s="7">
        <v>820</v>
      </c>
      <c r="E40" s="16"/>
      <c r="F40" s="8" t="s">
        <v>6</v>
      </c>
    </row>
    <row r="41" spans="2:6">
      <c r="B41" s="306"/>
      <c r="C41" s="6" t="s">
        <v>44</v>
      </c>
      <c r="D41" s="7">
        <v>228</v>
      </c>
      <c r="E41" s="16"/>
      <c r="F41" s="8" t="s">
        <v>4</v>
      </c>
    </row>
    <row r="42" spans="2:6">
      <c r="B42" s="306"/>
      <c r="C42" s="6" t="s">
        <v>45</v>
      </c>
      <c r="D42" s="7">
        <v>840</v>
      </c>
      <c r="E42" s="16"/>
      <c r="F42" s="8" t="s">
        <v>4</v>
      </c>
    </row>
    <row r="43" spans="2:6">
      <c r="B43" s="306"/>
      <c r="C43" s="6" t="s">
        <v>46</v>
      </c>
      <c r="D43" s="7">
        <v>836</v>
      </c>
      <c r="E43" s="16"/>
      <c r="F43" s="8"/>
    </row>
    <row r="44" spans="2:6">
      <c r="C44" s="6" t="s">
        <v>47</v>
      </c>
      <c r="D44" s="7">
        <v>320</v>
      </c>
      <c r="E44" s="16"/>
      <c r="F44" s="8"/>
    </row>
  </sheetData>
  <mergeCells count="1">
    <mergeCell ref="B6:B43"/>
  </mergeCells>
  <pageMargins left="0.70866141732283472" right="0.70866141732283472" top="0.74803149606299213" bottom="0.74803149606299213" header="0.31496062992125984" footer="0.31496062992125984"/>
  <pageSetup scale="85" orientation="portrait" r:id="rId1"/>
  <headerFooter>
    <oddHeader>&amp;L&amp;F&amp;R&amp;A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FUT 2014</vt:lpstr>
      <vt:lpstr>FUT 2015</vt:lpstr>
      <vt:lpstr>FUT 2016</vt:lpstr>
      <vt:lpstr>FUT 2017 </vt:lpstr>
      <vt:lpstr>Recuadro N° 6 SP F22 AT 2017</vt:lpstr>
      <vt:lpstr>RECUADRO FUT C.1 SP antiguo</vt:lpstr>
      <vt:lpstr>Sheet1</vt:lpstr>
      <vt:lpstr>RECUADRO FUT C.2 SA antiguo</vt:lpstr>
      <vt:lpstr>'FUT 2017 '!Área_de_impresión</vt:lpstr>
      <vt:lpstr>'RECUADRO FUT C.1 SP antiguo'!Área_de_impresión</vt:lpstr>
      <vt:lpstr>'RECUADRO FUT C.2 SA antiguo'!Área_de_impresión</vt:lpstr>
      <vt:lpstr>'Recuadro N° 6 SP F22 AT 2017'!Área_de_impresión</vt:lpstr>
    </vt:vector>
  </TitlesOfParts>
  <Company>ALEX DIAZ ALARCON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ALEXDIAZALARCON</dc:creator>
  <cp:lastModifiedBy>Gustavo Reyes Landaeta</cp:lastModifiedBy>
  <cp:lastPrinted>2017-05-13T18:54:10Z</cp:lastPrinted>
  <dcterms:created xsi:type="dcterms:W3CDTF">2008-07-12T21:56:03Z</dcterms:created>
  <dcterms:modified xsi:type="dcterms:W3CDTF">2021-05-08T04:36:16Z</dcterms:modified>
</cp:coreProperties>
</file>